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727"/>
  <workbookPr defaultThemeVersion="124226"/>
  <mc:AlternateContent xmlns:mc="http://schemas.openxmlformats.org/markup-compatibility/2006">
    <mc:Choice Requires="x15">
      <x15ac:absPath xmlns:x15ac="http://schemas.microsoft.com/office/spreadsheetml/2010/11/ac" url="C:\Users\TAEC-1\Desktop\"/>
    </mc:Choice>
  </mc:AlternateContent>
  <xr:revisionPtr revIDLastSave="0" documentId="13_ncr:1_{D6FD1F99-D7FD-40C4-9C00-91C6225C1873}" xr6:coauthVersionLast="43" xr6:coauthVersionMax="43" xr10:uidLastSave="{00000000-0000-0000-0000-000000000000}"/>
  <bookViews>
    <workbookView xWindow="-120" yWindow="-120" windowWidth="20730" windowHeight="11160" xr2:uid="{00000000-000D-0000-FFFF-FFFF00000000}"/>
  </bookViews>
  <sheets>
    <sheet name="Payback PIR" sheetId="1" r:id="rId1"/>
    <sheet name="Sheet2" sheetId="2" state="hidden" r:id="rId2"/>
    <sheet name="Tabelle2" sheetId="4" state="hidden"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1" i="1" l="1"/>
  <c r="D70" i="1"/>
  <c r="D69" i="1"/>
  <c r="F60" i="1"/>
  <c r="F59" i="1"/>
  <c r="F58" i="1"/>
  <c r="G7" i="1"/>
  <c r="D13" i="1" s="1"/>
  <c r="D14" i="1" l="1"/>
  <c r="D12" i="1"/>
  <c r="J35" i="2" l="1"/>
  <c r="K35" i="2" s="1"/>
  <c r="D22" i="1" l="1"/>
  <c r="N57" i="2" l="1"/>
  <c r="M57" i="2"/>
  <c r="M56" i="2"/>
  <c r="O55" i="2"/>
  <c r="N55" i="2"/>
  <c r="M55" i="2"/>
  <c r="O54" i="2"/>
  <c r="N54" i="2"/>
  <c r="M54" i="2"/>
  <c r="E38" i="2"/>
  <c r="F64" i="1"/>
  <c r="E48" i="1"/>
  <c r="E52" i="1"/>
  <c r="E53" i="1" s="1"/>
  <c r="E54" i="1" s="1"/>
  <c r="E44" i="1"/>
  <c r="G14" i="1"/>
  <c r="F30" i="1"/>
  <c r="G30" i="1" s="1"/>
  <c r="F28" i="1"/>
  <c r="G28" i="1" s="1"/>
  <c r="D24" i="1"/>
  <c r="G60" i="1" s="1"/>
  <c r="D23" i="1"/>
  <c r="G59" i="1" s="1"/>
  <c r="G58" i="1"/>
  <c r="G13" i="1" l="1"/>
  <c r="D72" i="1"/>
  <c r="G31" i="1"/>
  <c r="E73" i="2" s="1"/>
  <c r="F75" i="2" s="1"/>
  <c r="G12" i="1"/>
  <c r="D73" i="1" l="1"/>
  <c r="E71" i="1" s="1"/>
  <c r="F74" i="2"/>
  <c r="F76" i="2"/>
  <c r="E70" i="1" l="1"/>
  <c r="E69" i="1"/>
  <c r="E72" i="1" s="1"/>
  <c r="F69" i="1"/>
  <c r="F71" i="1"/>
  <c r="F70" i="1"/>
  <c r="D74" i="1"/>
  <c r="D75" i="1" s="1"/>
  <c r="F77" i="2"/>
  <c r="F72" i="1" l="1"/>
  <c r="G74" i="2"/>
  <c r="G75" i="2"/>
  <c r="G80" i="1" s="1"/>
  <c r="I40" i="2" s="1"/>
  <c r="G76" i="2"/>
  <c r="G79" i="1" l="1"/>
  <c r="I39" i="2" s="1"/>
  <c r="M40" i="2"/>
  <c r="K40" i="2"/>
  <c r="H40" i="2"/>
  <c r="L40" i="2"/>
  <c r="J40" i="2"/>
  <c r="H39" i="2" l="1"/>
  <c r="M39" i="2"/>
  <c r="L39" i="2"/>
  <c r="J39" i="2"/>
  <c r="K39" i="2"/>
  <c r="O40" i="2"/>
  <c r="F80" i="1" s="1"/>
  <c r="D80" i="1" s="1"/>
  <c r="G81" i="1"/>
  <c r="I41" i="2" s="1"/>
  <c r="K41" i="2" s="1"/>
  <c r="O39" i="2" l="1"/>
  <c r="F79" i="1" s="1"/>
  <c r="D79" i="1" s="1"/>
  <c r="J41" i="2"/>
  <c r="L41" i="2"/>
  <c r="M41" i="2"/>
  <c r="H41" i="2"/>
  <c r="O41" i="2" l="1"/>
  <c r="F81" i="1" s="1"/>
  <c r="D81" i="1" s="1"/>
</calcChain>
</file>

<file path=xl/sharedStrings.xml><?xml version="1.0" encoding="utf-8"?>
<sst xmlns="http://schemas.openxmlformats.org/spreadsheetml/2006/main" count="179" uniqueCount="135">
  <si>
    <t>Payback Period for PIR Insulation</t>
  </si>
  <si>
    <t>HDD</t>
  </si>
  <si>
    <t>Payback period</t>
  </si>
  <si>
    <t>Wall</t>
  </si>
  <si>
    <t>Roof</t>
  </si>
  <si>
    <t>Floor</t>
  </si>
  <si>
    <t>in square feet</t>
  </si>
  <si>
    <t>R-Value in R</t>
  </si>
  <si>
    <t>R-Value</t>
  </si>
  <si>
    <t>Electricity</t>
  </si>
  <si>
    <t>($/kWh)</t>
  </si>
  <si>
    <t>Oil</t>
  </si>
  <si>
    <t xml:space="preserve">How much do you pay for heating? </t>
  </si>
  <si>
    <t>Natural Gas</t>
  </si>
  <si>
    <t>($/therm)</t>
  </si>
  <si>
    <t>($/ccf)</t>
  </si>
  <si>
    <t>($/gallon)</t>
  </si>
  <si>
    <t>m²</t>
  </si>
  <si>
    <t>Eurothane PIR</t>
  </si>
  <si>
    <t>25mm</t>
  </si>
  <si>
    <t>40mm</t>
  </si>
  <si>
    <t>50mm</t>
  </si>
  <si>
    <t>60mm</t>
  </si>
  <si>
    <t>70mm</t>
  </si>
  <si>
    <t>75mm</t>
  </si>
  <si>
    <t>90mm</t>
  </si>
  <si>
    <t>120mm</t>
  </si>
  <si>
    <t>Total</t>
  </si>
  <si>
    <t>Btu/gallon</t>
  </si>
  <si>
    <t>Btu/therm</t>
  </si>
  <si>
    <t>Btu/kWh</t>
  </si>
  <si>
    <t>Efficiency of heating system</t>
  </si>
  <si>
    <t>Electric System</t>
  </si>
  <si>
    <t>Conventional heat pumps</t>
  </si>
  <si>
    <t>geothermal heat pumps</t>
  </si>
  <si>
    <t>Choose your heating system</t>
  </si>
  <si>
    <t>Yes</t>
  </si>
  <si>
    <t>No</t>
  </si>
  <si>
    <t>Which thickness would you like to use in roof, wall and floor?</t>
  </si>
  <si>
    <t>before 1978</t>
  </si>
  <si>
    <t>m² -&gt; square feet</t>
  </si>
  <si>
    <t>Oil or Propane</t>
  </si>
  <si>
    <t>Gas (Propane)</t>
  </si>
  <si>
    <t>Btu/ccf</t>
  </si>
  <si>
    <t>0.6-0.88</t>
  </si>
  <si>
    <t>0.7-0.95</t>
  </si>
  <si>
    <t>2.1-2.5</t>
  </si>
  <si>
    <t>3.2-3.5</t>
  </si>
  <si>
    <t>years</t>
  </si>
  <si>
    <t>Discount (%)</t>
  </si>
  <si>
    <t>Discount ($)</t>
  </si>
  <si>
    <t>-</t>
  </si>
  <si>
    <t>Heat loss</t>
  </si>
  <si>
    <t>Price</t>
  </si>
  <si>
    <t>New Price</t>
  </si>
  <si>
    <t>Which Climate Zone are you?</t>
  </si>
  <si>
    <t>Zone 1</t>
  </si>
  <si>
    <t>Zone 2</t>
  </si>
  <si>
    <t>Zone 3</t>
  </si>
  <si>
    <t>Your minimum requirements:</t>
  </si>
  <si>
    <t>Nelson</t>
  </si>
  <si>
    <t>Wellington</t>
  </si>
  <si>
    <t>Christchurch</t>
  </si>
  <si>
    <t>Auckland</t>
  </si>
  <si>
    <t>Westport</t>
  </si>
  <si>
    <t>Hamilton</t>
  </si>
  <si>
    <t>Queenstown</t>
  </si>
  <si>
    <t>Southisland</t>
  </si>
  <si>
    <t>Northisland</t>
  </si>
  <si>
    <t>Heating Degree Days</t>
  </si>
  <si>
    <t>after 2004</t>
  </si>
  <si>
    <t>1978 - 1996</t>
  </si>
  <si>
    <t>1996 - 2004</t>
  </si>
  <si>
    <t>The following R-Values result from the minimum insulation requirements during this time.</t>
  </si>
  <si>
    <t>Houses</t>
  </si>
  <si>
    <t>Size (Floor)</t>
  </si>
  <si>
    <t>Windows</t>
  </si>
  <si>
    <t>Wall without Windows</t>
  </si>
  <si>
    <t>Roof (Skillion)</t>
  </si>
  <si>
    <t>Roof (flat)</t>
  </si>
  <si>
    <t>Windows (%)</t>
  </si>
  <si>
    <t>230m²</t>
  </si>
  <si>
    <t>144m²</t>
  </si>
  <si>
    <t>95m²</t>
  </si>
  <si>
    <t>220m²</t>
  </si>
  <si>
    <t>The percentage of Windows is calculated within the size of the house .</t>
  </si>
  <si>
    <t>What will you pay for your PIR insulation?</t>
  </si>
  <si>
    <t>new Ce(roof)</t>
  </si>
  <si>
    <t>new Ce wall</t>
  </si>
  <si>
    <t>new Ce floor</t>
  </si>
  <si>
    <t>new build</t>
  </si>
  <si>
    <r>
      <t xml:space="preserve">average cost </t>
    </r>
    <r>
      <rPr>
        <b/>
        <sz val="12"/>
        <color theme="1"/>
        <rFont val="Calibri"/>
        <family val="2"/>
        <scheme val="minor"/>
      </rPr>
      <t>0.28 $/kWh</t>
    </r>
  </si>
  <si>
    <t>What is your nearest city? (Choose one)</t>
  </si>
  <si>
    <r>
      <t xml:space="preserve">    </t>
    </r>
    <r>
      <rPr>
        <b/>
        <sz val="14"/>
        <color theme="1"/>
        <rFont val="Calibri"/>
        <family val="2"/>
        <scheme val="minor"/>
      </rPr>
      <t xml:space="preserve"> E</t>
    </r>
    <r>
      <rPr>
        <sz val="14"/>
        <color theme="1"/>
        <rFont val="Calibri"/>
        <family val="2"/>
        <scheme val="minor"/>
      </rPr>
      <t xml:space="preserve"> </t>
    </r>
    <r>
      <rPr>
        <sz val="12"/>
        <color theme="1"/>
        <rFont val="Calibri"/>
        <family val="2"/>
        <scheme val="minor"/>
      </rPr>
      <t>=</t>
    </r>
    <r>
      <rPr>
        <sz val="14"/>
        <color theme="1"/>
        <rFont val="Calibri"/>
        <family val="2"/>
        <scheme val="minor"/>
      </rPr>
      <t xml:space="preserve"> </t>
    </r>
    <r>
      <rPr>
        <sz val="12"/>
        <color theme="1"/>
        <rFont val="Calibri"/>
        <family val="2"/>
        <scheme val="minor"/>
      </rPr>
      <t xml:space="preserve">Efficiency of heating system </t>
    </r>
  </si>
  <si>
    <t>Minimum R-Value requirements</t>
  </si>
  <si>
    <t>Napier</t>
  </si>
  <si>
    <t>New Plymouth</t>
  </si>
  <si>
    <t>Taupo</t>
  </si>
  <si>
    <t>Invercargill</t>
  </si>
  <si>
    <t>Price increase calculation</t>
  </si>
  <si>
    <t>Oil (5%)</t>
  </si>
  <si>
    <t>Electric (8%)</t>
  </si>
  <si>
    <t>Year limitation</t>
  </si>
  <si>
    <t>Ce within price increase</t>
  </si>
  <si>
    <t>Ce without p. i.</t>
  </si>
  <si>
    <r>
      <t xml:space="preserve">averag cost </t>
    </r>
    <r>
      <rPr>
        <b/>
        <sz val="12"/>
        <color theme="1"/>
        <rFont val="Calibri"/>
        <family val="2"/>
        <scheme val="minor"/>
      </rPr>
      <t>1.50 $/ccf</t>
    </r>
  </si>
  <si>
    <r>
      <t xml:space="preserve">average cost </t>
    </r>
    <r>
      <rPr>
        <b/>
        <sz val="12"/>
        <color theme="1"/>
        <rFont val="Calibri"/>
        <family val="2"/>
        <scheme val="minor"/>
      </rPr>
      <t>1.50 $/therm</t>
    </r>
  </si>
  <si>
    <t xml:space="preserve">Southisland </t>
  </si>
  <si>
    <t xml:space="preserve">Northisland </t>
  </si>
  <si>
    <t xml:space="preserve">Climate Zone: </t>
  </si>
  <si>
    <t>You know your existing R-Values? (optional)</t>
  </si>
  <si>
    <r>
      <t xml:space="preserve">average cost </t>
    </r>
    <r>
      <rPr>
        <b/>
        <sz val="12"/>
        <color theme="1"/>
        <rFont val="Calibri"/>
        <family val="2"/>
        <scheme val="minor"/>
      </rPr>
      <t>2.20 $/gallon</t>
    </r>
  </si>
  <si>
    <r>
      <t xml:space="preserve">average cost </t>
    </r>
    <r>
      <rPr>
        <b/>
        <sz val="12"/>
        <color theme="1"/>
        <rFont val="Calibri"/>
        <family val="2"/>
        <scheme val="minor"/>
      </rPr>
      <t>2.10 $/gallon</t>
    </r>
  </si>
  <si>
    <t>Quantity Discount</t>
  </si>
  <si>
    <t>price for calculation</t>
  </si>
  <si>
    <t>What is the size of the Roof, Wall or Floor you want to insulate?</t>
  </si>
  <si>
    <t>Wall*</t>
  </si>
  <si>
    <t>© The spreadsheet is the property of the Alternative Energy Company Limited.</t>
  </si>
  <si>
    <t>The spreadsheet is only an indication and can vary for different situations. The calculation is based on following figures and assumptions.</t>
  </si>
  <si>
    <t>Price increase for electricity:</t>
  </si>
  <si>
    <t>8% / year</t>
  </si>
  <si>
    <t>Price increase for oil/gas:</t>
  </si>
  <si>
    <t>5% / year</t>
  </si>
  <si>
    <t>Heat loss through roof:</t>
  </si>
  <si>
    <t>Heat loss through wall:</t>
  </si>
  <si>
    <t>Heat loss through floor:</t>
  </si>
  <si>
    <t>R-Value for a house without insulation:</t>
  </si>
  <si>
    <t>0.3 (Wall/Roof/Floor)</t>
  </si>
  <si>
    <t>When was your house built?</t>
  </si>
  <si>
    <t>(2 x ( l + w )) x h = wall (m²)</t>
  </si>
  <si>
    <r>
      <t xml:space="preserve">*For calculating the size of your walls, you have to take the external  length (l) and width (w) of your house, add it together and multiply it by 2. This gives you the total length of exterior wall. If you multiply this by the average height (h) of your exterior walls you will get the </t>
    </r>
    <r>
      <rPr>
        <b/>
        <sz val="11"/>
        <color theme="1"/>
        <rFont val="Calibri"/>
        <family val="2"/>
        <scheme val="minor"/>
      </rPr>
      <t>area</t>
    </r>
    <r>
      <rPr>
        <sz val="11"/>
        <color theme="1"/>
        <rFont val="Calibri"/>
        <family val="2"/>
        <scheme val="minor"/>
      </rPr>
      <t xml:space="preserve"> of exterior wall.                          </t>
    </r>
  </si>
  <si>
    <t>without price increase</t>
  </si>
  <si>
    <t>with price increase</t>
  </si>
  <si>
    <t>Choose your building age</t>
  </si>
  <si>
    <t>Enter your details in the green boxes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</si>
</sst>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quot;$&quot;* #,##0.00_-;_-&quot;$&quot;* &quot;-&quot;??_-;_-@_-"/>
    <numFmt numFmtId="43" formatCode="_-* #,##0.00_-;\-* #,##0.00_-;_-* &quot;-&quot;??_-;_-@_-"/>
    <numFmt numFmtId="164" formatCode="_-[$$-1409]* #,##0.00_-;\-[$$-1409]* #,##0.00_-;_-[$$-1409]* &quot;-&quot;??_-;_-@_-"/>
    <numFmt numFmtId="165" formatCode="_-* #,##0.0_-;\-* #,##0.0_-;_-* &quot;-&quot;??_-;_-@_-"/>
    <numFmt numFmtId="166" formatCode="0.000000000"/>
    <numFmt numFmtId="167" formatCode="0.0000000"/>
    <numFmt numFmtId="168" formatCode="0.0"/>
    <numFmt numFmtId="169" formatCode="0.00000000"/>
  </numFmts>
  <fonts count="25" x14ac:knownFonts="1">
    <font>
      <sz val="11"/>
      <color theme="1"/>
      <name val="Calibri"/>
      <family val="2"/>
      <scheme val="minor"/>
    </font>
    <font>
      <sz val="11"/>
      <color theme="1"/>
      <name val="Calibri"/>
      <family val="2"/>
      <scheme val="minor"/>
    </font>
    <font>
      <sz val="16"/>
      <color theme="1"/>
      <name val="Calibri"/>
      <family val="2"/>
      <scheme val="minor"/>
    </font>
    <font>
      <sz val="12"/>
      <color theme="1"/>
      <name val="Calibri"/>
      <family val="2"/>
      <scheme val="minor"/>
    </font>
    <font>
      <sz val="11"/>
      <color rgb="FF006100"/>
      <name val="Calibri"/>
      <family val="2"/>
      <scheme val="minor"/>
    </font>
    <font>
      <sz val="11"/>
      <name val="Calibri"/>
      <family val="2"/>
      <scheme val="minor"/>
    </font>
    <font>
      <sz val="14"/>
      <color theme="1"/>
      <name val="Calibri"/>
      <family val="2"/>
      <scheme val="minor"/>
    </font>
    <font>
      <sz val="20"/>
      <color theme="1"/>
      <name val="Calibri"/>
      <family val="2"/>
      <scheme val="minor"/>
    </font>
    <font>
      <sz val="11"/>
      <color rgb="FFFF0000"/>
      <name val="Calibri"/>
      <family val="2"/>
      <scheme val="minor"/>
    </font>
    <font>
      <sz val="12"/>
      <color rgb="FFFF0000"/>
      <name val="Calibri"/>
      <family val="2"/>
      <scheme val="minor"/>
    </font>
    <font>
      <b/>
      <sz val="12"/>
      <color theme="1"/>
      <name val="Calibri"/>
      <family val="2"/>
      <scheme val="minor"/>
    </font>
    <font>
      <sz val="16"/>
      <color theme="0"/>
      <name val="Calibri"/>
      <family val="2"/>
      <scheme val="minor"/>
    </font>
    <font>
      <sz val="10"/>
      <color theme="1"/>
      <name val="Calibri"/>
      <family val="2"/>
      <scheme val="minor"/>
    </font>
    <font>
      <b/>
      <sz val="11"/>
      <color theme="1"/>
      <name val="Calibri"/>
      <family val="2"/>
      <scheme val="minor"/>
    </font>
    <font>
      <b/>
      <sz val="11"/>
      <name val="Calibri"/>
      <family val="2"/>
      <scheme val="minor"/>
    </font>
    <font>
      <b/>
      <sz val="12"/>
      <name val="Calibri"/>
      <family val="2"/>
      <scheme val="minor"/>
    </font>
    <font>
      <b/>
      <sz val="14"/>
      <color theme="1"/>
      <name val="Calibri"/>
      <family val="2"/>
      <scheme val="minor"/>
    </font>
    <font>
      <b/>
      <sz val="14"/>
      <name val="Calibri"/>
      <family val="2"/>
      <scheme val="minor"/>
    </font>
    <font>
      <sz val="11"/>
      <color theme="9"/>
      <name val="Calibri"/>
      <family val="2"/>
      <scheme val="minor"/>
    </font>
    <font>
      <sz val="11"/>
      <color theme="0"/>
      <name val="Calibri"/>
      <family val="2"/>
      <scheme val="minor"/>
    </font>
    <font>
      <sz val="12"/>
      <color theme="0"/>
      <name val="Calibri"/>
      <family val="2"/>
      <scheme val="minor"/>
    </font>
    <font>
      <sz val="16"/>
      <color rgb="FFFF0000"/>
      <name val="Calibri"/>
      <family val="2"/>
      <scheme val="minor"/>
    </font>
    <font>
      <sz val="18"/>
      <color theme="0"/>
      <name val="Calibri"/>
      <family val="2"/>
      <scheme val="minor"/>
    </font>
    <font>
      <sz val="11"/>
      <color theme="1"/>
      <name val="Calibri"/>
      <family val="2"/>
    </font>
    <font>
      <b/>
      <i/>
      <sz val="14"/>
      <color theme="1"/>
      <name val="Calibri"/>
      <family val="2"/>
      <scheme val="minor"/>
    </font>
  </fonts>
  <fills count="19">
    <fill>
      <patternFill patternType="none"/>
    </fill>
    <fill>
      <patternFill patternType="gray125"/>
    </fill>
    <fill>
      <patternFill patternType="solid">
        <fgColor theme="9" tint="0.59999389629810485"/>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C6EFCE"/>
      </patternFill>
    </fill>
    <fill>
      <patternFill patternType="solid">
        <fgColor theme="6" tint="0.59999389629810485"/>
        <bgColor indexed="64"/>
      </patternFill>
    </fill>
    <fill>
      <patternFill patternType="solid">
        <fgColor theme="4" tint="0.79998168889431442"/>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2"/>
        <bgColor indexed="64"/>
      </patternFill>
    </fill>
    <fill>
      <patternFill patternType="solid">
        <fgColor theme="6" tint="-0.249977111117893"/>
        <bgColor indexed="64"/>
      </patternFill>
    </fill>
    <fill>
      <patternFill patternType="solid">
        <fgColor theme="9" tint="0.79998168889431442"/>
        <bgColor indexed="64"/>
      </patternFill>
    </fill>
    <fill>
      <patternFill patternType="solid">
        <fgColor rgb="FF92D050"/>
        <bgColor indexed="64"/>
      </patternFill>
    </fill>
    <fill>
      <patternFill patternType="solid">
        <fgColor theme="0"/>
        <bgColor indexed="64"/>
      </patternFill>
    </fill>
    <fill>
      <patternFill patternType="solid">
        <fgColor theme="0" tint="-0.249977111117893"/>
        <bgColor indexed="64"/>
      </patternFill>
    </fill>
    <fill>
      <patternFill patternType="solid">
        <fgColor rgb="FFF8F8F8"/>
        <bgColor indexed="64"/>
      </patternFill>
    </fill>
    <fill>
      <patternFill patternType="solid">
        <fgColor rgb="FF8AAC46"/>
        <bgColor indexed="64"/>
      </patternFill>
    </fill>
  </fills>
  <borders count="39">
    <border>
      <left/>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6" tint="-0.249977111117893"/>
      </top>
      <bottom/>
      <diagonal/>
    </border>
    <border>
      <left style="thin">
        <color theme="6" tint="-0.249977111117893"/>
      </left>
      <right/>
      <top style="thin">
        <color theme="6" tint="-0.249977111117893"/>
      </top>
      <bottom/>
      <diagonal/>
    </border>
    <border>
      <left/>
      <right style="thin">
        <color theme="6" tint="-0.249977111117893"/>
      </right>
      <top style="thin">
        <color theme="6" tint="-0.249977111117893"/>
      </top>
      <bottom/>
      <diagonal/>
    </border>
    <border>
      <left style="thin">
        <color theme="6" tint="-0.249977111117893"/>
      </left>
      <right/>
      <top/>
      <bottom/>
      <diagonal/>
    </border>
    <border>
      <left/>
      <right style="thin">
        <color theme="6" tint="-0.249977111117893"/>
      </right>
      <top/>
      <bottom/>
      <diagonal/>
    </border>
    <border>
      <left style="thin">
        <color theme="6" tint="-0.249977111117893"/>
      </left>
      <right/>
      <top/>
      <bottom style="thin">
        <color theme="6" tint="-0.249977111117893"/>
      </bottom>
      <diagonal/>
    </border>
    <border>
      <left/>
      <right/>
      <top/>
      <bottom style="thin">
        <color theme="6" tint="-0.249977111117893"/>
      </bottom>
      <diagonal/>
    </border>
    <border>
      <left/>
      <right style="thin">
        <color theme="6" tint="-0.249977111117893"/>
      </right>
      <top/>
      <bottom style="thin">
        <color theme="6" tint="-0.249977111117893"/>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theme="0" tint="-0.249977111117893"/>
      </top>
      <bottom/>
      <diagonal/>
    </border>
    <border>
      <left/>
      <right/>
      <top style="thin">
        <color theme="0" tint="-0.249977111117893"/>
      </top>
      <bottom style="thin">
        <color theme="0" tint="-0.249977111117893"/>
      </bottom>
      <diagonal/>
    </border>
    <border>
      <left/>
      <right/>
      <top style="thin">
        <color theme="0" tint="-0.34998626667073579"/>
      </top>
      <bottom/>
      <diagonal/>
    </border>
    <border>
      <left/>
      <right/>
      <top/>
      <bottom style="thin">
        <color theme="0" tint="-0.34998626667073579"/>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theme="0" tint="-0.14999847407452621"/>
      </bottom>
      <diagonal/>
    </border>
    <border>
      <left/>
      <right/>
      <top style="thin">
        <color theme="0" tint="-0.14999847407452621"/>
      </top>
      <bottom/>
      <diagonal/>
    </border>
    <border>
      <left/>
      <right/>
      <top style="thin">
        <color theme="0" tint="-0.14999847407452621"/>
      </top>
      <bottom style="thin">
        <color theme="0" tint="-0.14999847407452621"/>
      </bottom>
      <diagonal/>
    </border>
  </borders>
  <cellStyleXfs count="5">
    <xf numFmtId="0" fontId="0" fillId="0" borderId="0"/>
    <xf numFmtId="44" fontId="1" fillId="0" borderId="0" applyFont="0" applyFill="0" applyBorder="0" applyAlignment="0" applyProtection="0"/>
    <xf numFmtId="43" fontId="1" fillId="0" borderId="0" applyFont="0" applyFill="0" applyBorder="0" applyAlignment="0" applyProtection="0"/>
    <xf numFmtId="0" fontId="4" fillId="6" borderId="0" applyNumberFormat="0" applyBorder="0" applyAlignment="0" applyProtection="0"/>
    <xf numFmtId="9" fontId="1" fillId="0" borderId="0" applyFont="0" applyFill="0" applyBorder="0" applyAlignment="0" applyProtection="0"/>
  </cellStyleXfs>
  <cellXfs count="277">
    <xf numFmtId="0" fontId="0" fillId="0" borderId="0" xfId="0"/>
    <xf numFmtId="0" fontId="0" fillId="0" borderId="0" xfId="0" applyBorder="1"/>
    <xf numFmtId="0" fontId="3" fillId="0" borderId="0" xfId="0" applyFont="1" applyFill="1" applyBorder="1" applyProtection="1">
      <protection hidden="1"/>
    </xf>
    <xf numFmtId="0" fontId="0" fillId="0" borderId="0" xfId="0" applyProtection="1">
      <protection hidden="1"/>
    </xf>
    <xf numFmtId="0" fontId="2" fillId="0" borderId="0" xfId="0" applyFont="1" applyFill="1" applyBorder="1" applyProtection="1">
      <protection hidden="1"/>
    </xf>
    <xf numFmtId="0" fontId="2" fillId="0" borderId="0" xfId="0" applyFont="1" applyFill="1" applyProtection="1">
      <protection hidden="1"/>
    </xf>
    <xf numFmtId="166" fontId="2" fillId="0" borderId="0" xfId="0" applyNumberFormat="1" applyFont="1" applyFill="1" applyProtection="1">
      <protection hidden="1"/>
    </xf>
    <xf numFmtId="0" fontId="3" fillId="0" borderId="0" xfId="0" applyFont="1" applyFill="1" applyProtection="1">
      <protection hidden="1"/>
    </xf>
    <xf numFmtId="0" fontId="3" fillId="0" borderId="3" xfId="0" applyFont="1" applyFill="1" applyBorder="1" applyProtection="1">
      <protection hidden="1"/>
    </xf>
    <xf numFmtId="0" fontId="3" fillId="0" borderId="2" xfId="0" applyFont="1" applyFill="1" applyBorder="1" applyProtection="1">
      <protection hidden="1"/>
    </xf>
    <xf numFmtId="0" fontId="3" fillId="0" borderId="4" xfId="0" applyFont="1" applyFill="1" applyBorder="1" applyProtection="1">
      <protection hidden="1"/>
    </xf>
    <xf numFmtId="0" fontId="3" fillId="0" borderId="1" xfId="0" applyFont="1" applyFill="1" applyBorder="1" applyProtection="1">
      <protection hidden="1"/>
    </xf>
    <xf numFmtId="0" fontId="3" fillId="0" borderId="5" xfId="0" applyFont="1" applyFill="1" applyBorder="1" applyProtection="1">
      <protection hidden="1"/>
    </xf>
    <xf numFmtId="0" fontId="0" fillId="0" borderId="5" xfId="0" applyBorder="1" applyProtection="1">
      <protection hidden="1"/>
    </xf>
    <xf numFmtId="0" fontId="0" fillId="0" borderId="0" xfId="0" applyFill="1" applyProtection="1">
      <protection hidden="1"/>
    </xf>
    <xf numFmtId="0" fontId="3" fillId="0" borderId="6" xfId="0" applyFont="1" applyFill="1" applyBorder="1" applyProtection="1">
      <protection hidden="1"/>
    </xf>
    <xf numFmtId="0" fontId="3" fillId="0" borderId="7" xfId="0" applyFont="1" applyFill="1" applyBorder="1" applyProtection="1">
      <protection hidden="1"/>
    </xf>
    <xf numFmtId="0" fontId="0" fillId="0" borderId="8" xfId="0" applyBorder="1" applyProtection="1">
      <protection hidden="1"/>
    </xf>
    <xf numFmtId="0" fontId="3" fillId="0" borderId="10" xfId="0" applyFont="1" applyFill="1" applyBorder="1" applyProtection="1">
      <protection hidden="1"/>
    </xf>
    <xf numFmtId="0" fontId="0" fillId="0" borderId="9" xfId="0" applyFill="1" applyBorder="1" applyProtection="1">
      <protection hidden="1"/>
    </xf>
    <xf numFmtId="0" fontId="0" fillId="0" borderId="11" xfId="0" applyFill="1" applyBorder="1" applyProtection="1">
      <protection hidden="1"/>
    </xf>
    <xf numFmtId="0" fontId="0" fillId="0" borderId="0" xfId="0" applyFill="1" applyBorder="1" applyProtection="1">
      <protection hidden="1"/>
    </xf>
    <xf numFmtId="0" fontId="0" fillId="0" borderId="0" xfId="0" applyAlignment="1" applyProtection="1">
      <alignment horizontal="center"/>
      <protection hidden="1"/>
    </xf>
    <xf numFmtId="0" fontId="0" fillId="0" borderId="0" xfId="0" applyFill="1" applyAlignment="1" applyProtection="1">
      <alignment horizontal="center"/>
      <protection hidden="1"/>
    </xf>
    <xf numFmtId="0" fontId="0" fillId="0" borderId="0" xfId="0" applyAlignment="1" applyProtection="1">
      <alignment horizontal="center" vertical="center" wrapText="1"/>
      <protection hidden="1"/>
    </xf>
    <xf numFmtId="0" fontId="0" fillId="0" borderId="13" xfId="0" applyBorder="1" applyProtection="1">
      <protection hidden="1"/>
    </xf>
    <xf numFmtId="0" fontId="0" fillId="0" borderId="12" xfId="0" applyBorder="1" applyProtection="1">
      <protection hidden="1"/>
    </xf>
    <xf numFmtId="0" fontId="0" fillId="10" borderId="14" xfId="0" applyFill="1" applyBorder="1" applyProtection="1">
      <protection hidden="1"/>
    </xf>
    <xf numFmtId="0" fontId="0" fillId="0" borderId="15" xfId="0" applyBorder="1" applyProtection="1">
      <protection hidden="1"/>
    </xf>
    <xf numFmtId="9" fontId="0" fillId="0" borderId="0" xfId="0" applyNumberFormat="1" applyBorder="1" applyProtection="1">
      <protection hidden="1"/>
    </xf>
    <xf numFmtId="0" fontId="0" fillId="0" borderId="0" xfId="0" applyBorder="1" applyProtection="1">
      <protection hidden="1"/>
    </xf>
    <xf numFmtId="0" fontId="0" fillId="10" borderId="16" xfId="0" applyFill="1" applyBorder="1" applyProtection="1">
      <protection hidden="1"/>
    </xf>
    <xf numFmtId="0" fontId="0" fillId="0" borderId="17" xfId="0" applyFill="1" applyBorder="1" applyProtection="1">
      <protection hidden="1"/>
    </xf>
    <xf numFmtId="0" fontId="0" fillId="0" borderId="18" xfId="0" applyFill="1" applyBorder="1" applyProtection="1">
      <protection hidden="1"/>
    </xf>
    <xf numFmtId="0" fontId="0" fillId="10" borderId="19" xfId="0" applyFill="1" applyBorder="1" applyProtection="1">
      <protection hidden="1"/>
    </xf>
    <xf numFmtId="0" fontId="0" fillId="0" borderId="3" xfId="0" applyBorder="1" applyProtection="1">
      <protection hidden="1"/>
    </xf>
    <xf numFmtId="0" fontId="0" fillId="0" borderId="2" xfId="0" applyBorder="1" applyProtection="1">
      <protection hidden="1"/>
    </xf>
    <xf numFmtId="0" fontId="0" fillId="0" borderId="4" xfId="0" applyBorder="1" applyProtection="1">
      <protection hidden="1"/>
    </xf>
    <xf numFmtId="0" fontId="0" fillId="0" borderId="1" xfId="0" applyBorder="1" applyProtection="1">
      <protection hidden="1"/>
    </xf>
    <xf numFmtId="0" fontId="0" fillId="0" borderId="6" xfId="0" applyBorder="1" applyProtection="1">
      <protection hidden="1"/>
    </xf>
    <xf numFmtId="0" fontId="0" fillId="0" borderId="7" xfId="0" applyBorder="1" applyProtection="1">
      <protection hidden="1"/>
    </xf>
    <xf numFmtId="0" fontId="2" fillId="4" borderId="0" xfId="0" applyFont="1" applyFill="1" applyBorder="1" applyAlignment="1" applyProtection="1">
      <alignment horizontal="center"/>
      <protection hidden="1"/>
    </xf>
    <xf numFmtId="0" fontId="2" fillId="5" borderId="1" xfId="0" applyFont="1" applyFill="1" applyBorder="1" applyProtection="1">
      <protection hidden="1"/>
    </xf>
    <xf numFmtId="0" fontId="3" fillId="0" borderId="0" xfId="0" applyFont="1" applyFill="1" applyBorder="1" applyAlignment="1" applyProtection="1">
      <alignment horizontal="center"/>
      <protection hidden="1"/>
    </xf>
    <xf numFmtId="164" fontId="0" fillId="0" borderId="0" xfId="0" applyNumberFormat="1" applyFill="1" applyBorder="1" applyAlignment="1" applyProtection="1">
      <alignment horizontal="center"/>
      <protection hidden="1"/>
    </xf>
    <xf numFmtId="0" fontId="0" fillId="0" borderId="5" xfId="0" applyFill="1" applyBorder="1" applyProtection="1">
      <protection hidden="1"/>
    </xf>
    <xf numFmtId="0" fontId="0" fillId="0" borderId="0" xfId="0" applyFont="1" applyFill="1" applyProtection="1">
      <protection hidden="1"/>
    </xf>
    <xf numFmtId="0" fontId="2" fillId="5" borderId="6" xfId="0" applyFont="1" applyFill="1" applyBorder="1" applyProtection="1">
      <protection hidden="1"/>
    </xf>
    <xf numFmtId="0" fontId="3" fillId="0" borderId="7" xfId="0" applyFont="1" applyFill="1" applyBorder="1" applyAlignment="1" applyProtection="1">
      <alignment horizontal="center"/>
      <protection hidden="1"/>
    </xf>
    <xf numFmtId="164" fontId="0" fillId="0" borderId="7" xfId="0" applyNumberFormat="1" applyFill="1" applyBorder="1" applyAlignment="1" applyProtection="1">
      <alignment horizontal="center"/>
      <protection hidden="1"/>
    </xf>
    <xf numFmtId="0" fontId="0" fillId="0" borderId="8" xfId="0" applyFill="1" applyBorder="1" applyProtection="1">
      <protection hidden="1"/>
    </xf>
    <xf numFmtId="0" fontId="12" fillId="0" borderId="0" xfId="0" applyFont="1" applyFill="1" applyProtection="1">
      <protection hidden="1"/>
    </xf>
    <xf numFmtId="0" fontId="0" fillId="0" borderId="0" xfId="0" applyFont="1" applyFill="1" applyBorder="1" applyProtection="1">
      <protection hidden="1"/>
    </xf>
    <xf numFmtId="2" fontId="0" fillId="0" borderId="0" xfId="0" applyNumberFormat="1" applyProtection="1">
      <protection hidden="1"/>
    </xf>
    <xf numFmtId="0" fontId="13" fillId="0" borderId="0" xfId="0" applyFont="1" applyFill="1" applyBorder="1" applyAlignment="1" applyProtection="1">
      <protection hidden="1"/>
    </xf>
    <xf numFmtId="0" fontId="13" fillId="0" borderId="0" xfId="0" applyFont="1" applyFill="1" applyBorder="1" applyAlignment="1" applyProtection="1">
      <alignment horizontal="center"/>
      <protection hidden="1"/>
    </xf>
    <xf numFmtId="0" fontId="0" fillId="0" borderId="9" xfId="0" applyBorder="1" applyProtection="1">
      <protection hidden="1"/>
    </xf>
    <xf numFmtId="0" fontId="0" fillId="0" borderId="11" xfId="0" applyBorder="1" applyProtection="1">
      <protection hidden="1"/>
    </xf>
    <xf numFmtId="44" fontId="8" fillId="0" borderId="0" xfId="1" applyFont="1" applyProtection="1">
      <protection hidden="1"/>
    </xf>
    <xf numFmtId="44" fontId="8" fillId="0" borderId="0" xfId="1" applyFont="1" applyBorder="1" applyProtection="1">
      <protection hidden="1"/>
    </xf>
    <xf numFmtId="0" fontId="0" fillId="0" borderId="0" xfId="0" applyAlignment="1" applyProtection="1">
      <alignment vertical="center" wrapText="1"/>
      <protection hidden="1"/>
    </xf>
    <xf numFmtId="2" fontId="0" fillId="0" borderId="0" xfId="0" applyNumberFormat="1" applyBorder="1" applyProtection="1">
      <protection hidden="1"/>
    </xf>
    <xf numFmtId="167" fontId="3" fillId="0" borderId="1" xfId="0" applyNumberFormat="1" applyFont="1" applyFill="1" applyBorder="1" applyProtection="1">
      <protection hidden="1"/>
    </xf>
    <xf numFmtId="2" fontId="0" fillId="0" borderId="1" xfId="0" applyNumberFormat="1" applyBorder="1" applyProtection="1">
      <protection hidden="1"/>
    </xf>
    <xf numFmtId="0" fontId="0" fillId="0" borderId="30" xfId="0" applyBorder="1" applyProtection="1">
      <protection hidden="1"/>
    </xf>
    <xf numFmtId="0" fontId="3" fillId="0" borderId="30" xfId="0" applyFont="1" applyFill="1" applyBorder="1" applyProtection="1">
      <protection hidden="1"/>
    </xf>
    <xf numFmtId="0" fontId="18" fillId="0" borderId="31" xfId="0" applyFont="1" applyFill="1" applyBorder="1" applyProtection="1">
      <protection hidden="1"/>
    </xf>
    <xf numFmtId="169" fontId="18" fillId="0" borderId="31" xfId="0" applyNumberFormat="1" applyFont="1" applyFill="1" applyBorder="1" applyProtection="1">
      <protection hidden="1"/>
    </xf>
    <xf numFmtId="0" fontId="0" fillId="0" borderId="32" xfId="0" applyBorder="1" applyProtection="1">
      <protection hidden="1"/>
    </xf>
    <xf numFmtId="0" fontId="0" fillId="0" borderId="33" xfId="0" applyBorder="1" applyProtection="1">
      <protection hidden="1"/>
    </xf>
    <xf numFmtId="169" fontId="18" fillId="0" borderId="35" xfId="0" applyNumberFormat="1" applyFont="1" applyFill="1" applyBorder="1" applyProtection="1">
      <protection hidden="1"/>
    </xf>
    <xf numFmtId="0" fontId="0" fillId="14" borderId="27" xfId="0" applyFill="1" applyBorder="1" applyProtection="1">
      <protection hidden="1"/>
    </xf>
    <xf numFmtId="0" fontId="0" fillId="14" borderId="28" xfId="0" applyFill="1" applyBorder="1" applyProtection="1">
      <protection hidden="1"/>
    </xf>
    <xf numFmtId="2" fontId="0" fillId="14" borderId="28" xfId="0" applyNumberFormat="1" applyFill="1" applyBorder="1" applyProtection="1">
      <protection hidden="1"/>
    </xf>
    <xf numFmtId="0" fontId="0" fillId="4" borderId="0" xfId="0" applyFont="1" applyFill="1" applyProtection="1">
      <protection hidden="1"/>
    </xf>
    <xf numFmtId="0" fontId="2" fillId="4" borderId="0" xfId="0" applyFont="1" applyFill="1" applyProtection="1">
      <protection hidden="1"/>
    </xf>
    <xf numFmtId="0" fontId="0" fillId="0" borderId="0" xfId="0" applyAlignment="1">
      <alignment vertical="center"/>
    </xf>
    <xf numFmtId="165" fontId="0" fillId="0" borderId="0" xfId="2" applyNumberFormat="1" applyFont="1" applyFill="1" applyAlignment="1" applyProtection="1">
      <alignment vertical="center"/>
      <protection hidden="1"/>
    </xf>
    <xf numFmtId="0" fontId="0" fillId="2" borderId="10" xfId="0" applyFill="1" applyBorder="1" applyProtection="1">
      <protection hidden="1"/>
    </xf>
    <xf numFmtId="0" fontId="7" fillId="0" borderId="0" xfId="0" applyFont="1" applyFill="1" applyAlignment="1" applyProtection="1">
      <alignment vertical="center"/>
      <protection hidden="1"/>
    </xf>
    <xf numFmtId="0" fontId="2" fillId="0" borderId="0" xfId="0" applyFont="1" applyFill="1" applyAlignment="1" applyProtection="1">
      <alignment vertical="center"/>
      <protection hidden="1"/>
    </xf>
    <xf numFmtId="0" fontId="0" fillId="0" borderId="0" xfId="0" applyFill="1" applyAlignment="1" applyProtection="1">
      <alignment vertical="center"/>
      <protection hidden="1"/>
    </xf>
    <xf numFmtId="0" fontId="0" fillId="0" borderId="0" xfId="0" applyAlignment="1" applyProtection="1">
      <alignment vertical="center"/>
      <protection hidden="1"/>
    </xf>
    <xf numFmtId="164" fontId="2" fillId="0" borderId="0" xfId="0" applyNumberFormat="1" applyFont="1" applyFill="1" applyProtection="1">
      <protection hidden="1"/>
    </xf>
    <xf numFmtId="164" fontId="2" fillId="0" borderId="0" xfId="0" applyNumberFormat="1" applyFont="1" applyFill="1" applyBorder="1" applyProtection="1">
      <protection hidden="1"/>
    </xf>
    <xf numFmtId="43" fontId="2" fillId="0" borderId="0" xfId="2" applyFont="1" applyFill="1" applyBorder="1" applyProtection="1">
      <protection hidden="1"/>
    </xf>
    <xf numFmtId="43" fontId="2" fillId="0" borderId="0" xfId="0" applyNumberFormat="1" applyFont="1" applyFill="1" applyBorder="1" applyProtection="1">
      <protection hidden="1"/>
    </xf>
    <xf numFmtId="0" fontId="6" fillId="0" borderId="0" xfId="0" applyFont="1" applyFill="1" applyBorder="1" applyAlignment="1" applyProtection="1">
      <alignment horizontal="center" vertical="center"/>
      <protection hidden="1"/>
    </xf>
    <xf numFmtId="0" fontId="0" fillId="14" borderId="29" xfId="0" applyFill="1" applyBorder="1" applyProtection="1">
      <protection hidden="1"/>
    </xf>
    <xf numFmtId="0" fontId="0" fillId="0" borderId="31" xfId="0" applyFill="1" applyBorder="1" applyProtection="1">
      <protection hidden="1"/>
    </xf>
    <xf numFmtId="0" fontId="0" fillId="0" borderId="34" xfId="0" applyFill="1" applyBorder="1" applyProtection="1">
      <protection hidden="1"/>
    </xf>
    <xf numFmtId="0" fontId="0" fillId="0" borderId="0" xfId="0" applyBorder="1" applyAlignment="1" applyProtection="1">
      <alignment horizontal="center"/>
      <protection hidden="1"/>
    </xf>
    <xf numFmtId="9" fontId="0" fillId="0" borderId="0" xfId="4" applyFont="1" applyFill="1" applyBorder="1" applyProtection="1">
      <protection hidden="1"/>
    </xf>
    <xf numFmtId="0" fontId="10" fillId="0" borderId="0" xfId="4" applyNumberFormat="1" applyFont="1" applyFill="1" applyBorder="1" applyProtection="1">
      <protection hidden="1"/>
    </xf>
    <xf numFmtId="0" fontId="6" fillId="0" borderId="0" xfId="0" applyFont="1" applyFill="1" applyBorder="1" applyAlignment="1" applyProtection="1">
      <alignment horizontal="left" vertical="center"/>
      <protection hidden="1"/>
    </xf>
    <xf numFmtId="2" fontId="6" fillId="0" borderId="0" xfId="0" applyNumberFormat="1" applyFont="1" applyFill="1" applyBorder="1" applyAlignment="1" applyProtection="1">
      <alignment horizontal="right"/>
      <protection hidden="1"/>
    </xf>
    <xf numFmtId="0" fontId="0" fillId="0" borderId="0" xfId="0" applyProtection="1"/>
    <xf numFmtId="0" fontId="0" fillId="0" borderId="0" xfId="0" applyFill="1" applyProtection="1"/>
    <xf numFmtId="0" fontId="2" fillId="0" borderId="0" xfId="0" applyFont="1" applyFill="1" applyProtection="1"/>
    <xf numFmtId="0" fontId="0" fillId="0" borderId="0" xfId="0" applyFill="1" applyBorder="1" applyProtection="1"/>
    <xf numFmtId="165" fontId="0" fillId="0" borderId="0" xfId="2" applyNumberFormat="1" applyFont="1" applyFill="1" applyAlignment="1" applyProtection="1">
      <alignment vertical="center"/>
    </xf>
    <xf numFmtId="0" fontId="0" fillId="0" borderId="0" xfId="0" applyFill="1" applyAlignment="1" applyProtection="1">
      <alignment horizontal="center"/>
    </xf>
    <xf numFmtId="0" fontId="3" fillId="5" borderId="0" xfId="0" applyFont="1" applyFill="1" applyBorder="1" applyProtection="1"/>
    <xf numFmtId="0" fontId="0" fillId="0" borderId="0" xfId="0" applyBorder="1" applyProtection="1"/>
    <xf numFmtId="0" fontId="0" fillId="0" borderId="0" xfId="0" applyFill="1" applyBorder="1" applyAlignment="1" applyProtection="1">
      <alignment horizontal="center"/>
    </xf>
    <xf numFmtId="0" fontId="3" fillId="0" borderId="0" xfId="0" applyFont="1" applyFill="1" applyBorder="1" applyProtection="1"/>
    <xf numFmtId="0" fontId="2" fillId="0" borderId="0" xfId="0" applyFont="1" applyFill="1" applyBorder="1" applyProtection="1"/>
    <xf numFmtId="0" fontId="0" fillId="0" borderId="0" xfId="0" applyFont="1" applyFill="1" applyBorder="1" applyProtection="1"/>
    <xf numFmtId="44" fontId="3" fillId="0" borderId="0" xfId="1" applyFont="1" applyFill="1" applyBorder="1" applyProtection="1"/>
    <xf numFmtId="0" fontId="3" fillId="0" borderId="0" xfId="0" applyFont="1" applyBorder="1" applyProtection="1"/>
    <xf numFmtId="164" fontId="0" fillId="0" borderId="0" xfId="0" applyNumberFormat="1" applyFill="1" applyProtection="1"/>
    <xf numFmtId="43" fontId="0" fillId="0" borderId="0" xfId="0" applyNumberFormat="1" applyFill="1" applyProtection="1"/>
    <xf numFmtId="2" fontId="6" fillId="0" borderId="0" xfId="0" applyNumberFormat="1" applyFont="1" applyFill="1" applyBorder="1" applyAlignment="1" applyProtection="1">
      <alignment horizontal="center"/>
    </xf>
    <xf numFmtId="164" fontId="0" fillId="0" borderId="0" xfId="0" applyNumberFormat="1" applyFill="1" applyAlignment="1" applyProtection="1">
      <alignment horizontal="center"/>
    </xf>
    <xf numFmtId="164" fontId="6" fillId="0" borderId="0" xfId="0" applyNumberFormat="1" applyFont="1" applyFill="1" applyBorder="1" applyAlignment="1" applyProtection="1">
      <alignment horizontal="center"/>
    </xf>
    <xf numFmtId="165" fontId="0" fillId="0" borderId="0" xfId="2" applyNumberFormat="1" applyFont="1" applyFill="1" applyBorder="1" applyProtection="1">
      <protection hidden="1"/>
    </xf>
    <xf numFmtId="164" fontId="0" fillId="0" borderId="0" xfId="0" applyNumberFormat="1" applyFill="1" applyBorder="1" applyProtection="1">
      <protection hidden="1"/>
    </xf>
    <xf numFmtId="164" fontId="0" fillId="0" borderId="0" xfId="2" applyNumberFormat="1" applyFont="1" applyFill="1" applyBorder="1" applyProtection="1">
      <protection hidden="1"/>
    </xf>
    <xf numFmtId="0" fontId="3" fillId="0" borderId="0" xfId="0" applyFont="1" applyFill="1" applyAlignment="1" applyProtection="1">
      <alignment horizontal="center"/>
      <protection hidden="1"/>
    </xf>
    <xf numFmtId="0" fontId="19" fillId="0" borderId="0" xfId="0" applyFont="1" applyFill="1" applyBorder="1" applyProtection="1">
      <protection hidden="1"/>
    </xf>
    <xf numFmtId="0" fontId="19" fillId="0" borderId="0" xfId="0" applyFont="1" applyFill="1" applyBorder="1" applyAlignment="1" applyProtection="1">
      <alignment horizontal="right"/>
      <protection hidden="1"/>
    </xf>
    <xf numFmtId="0" fontId="0" fillId="0" borderId="0" xfId="0" applyFill="1"/>
    <xf numFmtId="0" fontId="0" fillId="15" borderId="0" xfId="0" applyFill="1"/>
    <xf numFmtId="0" fontId="0" fillId="0" borderId="0" xfId="0" applyAlignment="1" applyProtection="1">
      <alignment vertical="center"/>
      <protection locked="0"/>
    </xf>
    <xf numFmtId="0" fontId="0" fillId="0" borderId="0" xfId="0" applyProtection="1">
      <protection locked="0"/>
    </xf>
    <xf numFmtId="0" fontId="0" fillId="0" borderId="0" xfId="0" applyFill="1" applyProtection="1">
      <protection locked="0"/>
    </xf>
    <xf numFmtId="0" fontId="0" fillId="15" borderId="0" xfId="0" applyFill="1" applyProtection="1">
      <protection locked="0"/>
    </xf>
    <xf numFmtId="0" fontId="0" fillId="0" borderId="0" xfId="0" applyBorder="1" applyProtection="1">
      <protection locked="0"/>
    </xf>
    <xf numFmtId="0" fontId="4" fillId="0" borderId="0" xfId="3" applyFill="1" applyBorder="1" applyAlignment="1" applyProtection="1">
      <alignment horizontal="center"/>
      <protection locked="0"/>
    </xf>
    <xf numFmtId="164" fontId="0" fillId="0" borderId="0" xfId="0" applyNumberFormat="1" applyFill="1" applyProtection="1">
      <protection locked="0"/>
    </xf>
    <xf numFmtId="43" fontId="0" fillId="0" borderId="0" xfId="0" applyNumberFormat="1" applyFill="1" applyProtection="1">
      <protection locked="0"/>
    </xf>
    <xf numFmtId="0" fontId="3" fillId="5" borderId="0" xfId="0" applyFont="1" applyFill="1" applyBorder="1" applyAlignment="1" applyProtection="1">
      <alignment horizontal="center"/>
      <protection hidden="1"/>
    </xf>
    <xf numFmtId="0" fontId="3" fillId="5" borderId="0" xfId="0" applyFont="1" applyFill="1" applyBorder="1" applyProtection="1">
      <protection hidden="1"/>
    </xf>
    <xf numFmtId="0" fontId="13" fillId="9" borderId="0" xfId="0" applyFont="1" applyFill="1" applyBorder="1" applyAlignment="1" applyProtection="1">
      <alignment horizontal="center" vertical="center"/>
      <protection hidden="1"/>
    </xf>
    <xf numFmtId="0" fontId="0" fillId="0" borderId="0" xfId="0" applyFill="1" applyBorder="1" applyAlignment="1" applyProtection="1">
      <alignment horizontal="center"/>
      <protection hidden="1"/>
    </xf>
    <xf numFmtId="0" fontId="10" fillId="9" borderId="0" xfId="0" applyFont="1" applyFill="1" applyBorder="1" applyAlignment="1" applyProtection="1">
      <alignment horizontal="center" vertical="center"/>
      <protection hidden="1"/>
    </xf>
    <xf numFmtId="0" fontId="3" fillId="0" borderId="0" xfId="0" applyFont="1" applyFill="1" applyBorder="1" applyAlignment="1" applyProtection="1">
      <alignment horizontal="left" vertical="center"/>
      <protection hidden="1"/>
    </xf>
    <xf numFmtId="0" fontId="5" fillId="0" borderId="0" xfId="0" applyFont="1" applyFill="1" applyBorder="1" applyAlignment="1" applyProtection="1">
      <alignment horizontal="center"/>
      <protection hidden="1"/>
    </xf>
    <xf numFmtId="0" fontId="16" fillId="5" borderId="0" xfId="0" applyFont="1" applyFill="1" applyBorder="1" applyAlignment="1" applyProtection="1">
      <alignment vertical="center"/>
      <protection hidden="1"/>
    </xf>
    <xf numFmtId="0" fontId="16" fillId="5" borderId="0" xfId="0" applyFont="1" applyFill="1" applyBorder="1" applyAlignment="1" applyProtection="1">
      <alignment horizontal="center" vertical="center"/>
      <protection hidden="1"/>
    </xf>
    <xf numFmtId="0" fontId="14" fillId="9" borderId="0" xfId="0" applyFont="1" applyFill="1" applyBorder="1" applyAlignment="1" applyProtection="1">
      <alignment horizontal="center" vertical="center"/>
      <protection hidden="1"/>
    </xf>
    <xf numFmtId="0" fontId="13" fillId="13" borderId="26" xfId="0" applyFont="1" applyFill="1" applyBorder="1" applyAlignment="1" applyProtection="1">
      <alignment horizontal="center" vertical="center"/>
      <protection hidden="1"/>
    </xf>
    <xf numFmtId="0" fontId="13" fillId="13" borderId="0" xfId="0" applyFont="1" applyFill="1" applyBorder="1" applyAlignment="1" applyProtection="1">
      <alignment horizontal="center" vertical="center"/>
      <protection hidden="1"/>
    </xf>
    <xf numFmtId="0" fontId="13" fillId="13" borderId="25" xfId="0" applyFont="1" applyFill="1" applyBorder="1" applyAlignment="1" applyProtection="1">
      <alignment horizontal="center" vertical="center"/>
      <protection hidden="1"/>
    </xf>
    <xf numFmtId="0" fontId="17" fillId="5" borderId="0" xfId="0" applyFont="1" applyFill="1" applyBorder="1" applyAlignment="1" applyProtection="1">
      <alignment horizontal="center" vertical="center"/>
      <protection hidden="1"/>
    </xf>
    <xf numFmtId="0" fontId="6" fillId="5" borderId="0" xfId="0" applyFont="1" applyFill="1" applyBorder="1" applyAlignment="1" applyProtection="1">
      <alignment horizontal="center"/>
      <protection hidden="1"/>
    </xf>
    <xf numFmtId="0" fontId="6" fillId="5" borderId="0" xfId="0" applyFont="1" applyFill="1" applyBorder="1" applyProtection="1">
      <protection hidden="1"/>
    </xf>
    <xf numFmtId="0" fontId="3" fillId="0" borderId="0" xfId="0" applyFont="1" applyFill="1" applyBorder="1" applyAlignment="1" applyProtection="1">
      <alignment horizontal="center" vertical="center"/>
      <protection hidden="1"/>
    </xf>
    <xf numFmtId="0" fontId="0" fillId="13" borderId="0" xfId="0" applyFont="1" applyFill="1" applyBorder="1" applyAlignment="1" applyProtection="1">
      <alignment horizontal="center" vertical="center"/>
      <protection hidden="1"/>
    </xf>
    <xf numFmtId="0" fontId="13" fillId="0" borderId="0" xfId="0" applyFont="1" applyFill="1" applyBorder="1" applyAlignment="1" applyProtection="1">
      <alignment horizontal="center" vertical="center"/>
      <protection hidden="1"/>
    </xf>
    <xf numFmtId="0" fontId="0" fillId="0" borderId="0" xfId="0" applyFont="1" applyFill="1" applyBorder="1" applyAlignment="1" applyProtection="1">
      <alignment horizontal="center" vertical="center"/>
      <protection hidden="1"/>
    </xf>
    <xf numFmtId="0" fontId="0" fillId="13" borderId="0" xfId="0" applyFill="1" applyBorder="1" applyAlignment="1" applyProtection="1">
      <alignment horizontal="center" vertical="center"/>
      <protection hidden="1"/>
    </xf>
    <xf numFmtId="0" fontId="0" fillId="5" borderId="0" xfId="0" applyFill="1" applyBorder="1" applyAlignment="1" applyProtection="1">
      <alignment horizontal="center"/>
      <protection hidden="1"/>
    </xf>
    <xf numFmtId="0" fontId="2" fillId="5" borderId="0" xfId="0" applyFont="1" applyFill="1" applyBorder="1" applyProtection="1">
      <protection hidden="1"/>
    </xf>
    <xf numFmtId="0" fontId="3" fillId="0" borderId="0" xfId="0" applyFont="1" applyFill="1" applyBorder="1" applyAlignment="1" applyProtection="1">
      <alignment vertical="center"/>
      <protection hidden="1"/>
    </xf>
    <xf numFmtId="0" fontId="5" fillId="0" borderId="0" xfId="0" applyFont="1" applyFill="1" applyBorder="1" applyAlignment="1" applyProtection="1">
      <alignment horizontal="center" vertical="center"/>
      <protection hidden="1"/>
    </xf>
    <xf numFmtId="0" fontId="20" fillId="0" borderId="0" xfId="0" applyFont="1" applyFill="1" applyBorder="1" applyProtection="1">
      <protection hidden="1"/>
    </xf>
    <xf numFmtId="0" fontId="10" fillId="0" borderId="0" xfId="0" applyFont="1" applyFill="1" applyBorder="1" applyAlignment="1" applyProtection="1">
      <alignment horizontal="center"/>
      <protection hidden="1"/>
    </xf>
    <xf numFmtId="0" fontId="0" fillId="0" borderId="0" xfId="0" applyFill="1" applyBorder="1" applyAlignment="1" applyProtection="1">
      <alignment vertical="center"/>
      <protection hidden="1"/>
    </xf>
    <xf numFmtId="168" fontId="0" fillId="13" borderId="0" xfId="0" applyNumberFormat="1" applyFill="1" applyBorder="1" applyAlignment="1" applyProtection="1">
      <alignment horizontal="center" vertical="center"/>
      <protection hidden="1"/>
    </xf>
    <xf numFmtId="0" fontId="16" fillId="5" borderId="0" xfId="0" applyFont="1" applyFill="1" applyBorder="1" applyAlignment="1" applyProtection="1">
      <alignment horizontal="left" vertical="center"/>
      <protection hidden="1"/>
    </xf>
    <xf numFmtId="0" fontId="10" fillId="5" borderId="0" xfId="0" applyFont="1" applyFill="1" applyBorder="1" applyAlignment="1" applyProtection="1">
      <alignment horizontal="left" vertical="center"/>
      <protection hidden="1"/>
    </xf>
    <xf numFmtId="0" fontId="6" fillId="0" borderId="0" xfId="0" applyFont="1" applyFill="1" applyAlignment="1" applyProtection="1">
      <alignment horizontal="center" vertical="center"/>
      <protection hidden="1"/>
    </xf>
    <xf numFmtId="0" fontId="16" fillId="0" borderId="0" xfId="0" applyFont="1" applyFill="1" applyBorder="1" applyAlignment="1" applyProtection="1">
      <alignment horizontal="left" vertical="center"/>
      <protection hidden="1"/>
    </xf>
    <xf numFmtId="0" fontId="10" fillId="0" borderId="0" xfId="0" applyFont="1" applyFill="1" applyBorder="1" applyAlignment="1" applyProtection="1">
      <alignment horizontal="left" vertical="center"/>
      <protection hidden="1"/>
    </xf>
    <xf numFmtId="0" fontId="3" fillId="0" borderId="0" xfId="0" applyFont="1" applyFill="1" applyAlignment="1" applyProtection="1">
      <alignment vertical="center"/>
      <protection hidden="1"/>
    </xf>
    <xf numFmtId="0" fontId="3" fillId="0" borderId="0" xfId="0" applyFont="1" applyFill="1" applyBorder="1" applyAlignment="1" applyProtection="1">
      <alignment horizontal="right"/>
      <protection hidden="1"/>
    </xf>
    <xf numFmtId="2" fontId="20" fillId="0" borderId="0" xfId="0" applyNumberFormat="1" applyFont="1" applyFill="1" applyBorder="1" applyAlignment="1" applyProtection="1">
      <alignment horizontal="center"/>
      <protection hidden="1"/>
    </xf>
    <xf numFmtId="0" fontId="20" fillId="0" borderId="0" xfId="0" applyFont="1" applyFill="1" applyBorder="1" applyAlignment="1" applyProtection="1">
      <alignment vertical="center"/>
      <protection hidden="1"/>
    </xf>
    <xf numFmtId="0" fontId="6" fillId="0" borderId="0" xfId="0" applyFont="1" applyFill="1" applyBorder="1" applyAlignment="1" applyProtection="1">
      <protection hidden="1"/>
    </xf>
    <xf numFmtId="0" fontId="6" fillId="0" borderId="0" xfId="0" applyFont="1" applyProtection="1">
      <protection hidden="1"/>
    </xf>
    <xf numFmtId="0" fontId="10" fillId="0" borderId="0" xfId="0" applyFont="1" applyFill="1" applyBorder="1" applyAlignment="1" applyProtection="1">
      <alignment horizontal="center" vertical="center"/>
      <protection hidden="1"/>
    </xf>
    <xf numFmtId="0" fontId="0" fillId="15" borderId="0" xfId="0" applyFill="1" applyAlignment="1" applyProtection="1">
      <alignment horizontal="center"/>
      <protection hidden="1"/>
    </xf>
    <xf numFmtId="0" fontId="13" fillId="15" borderId="0" xfId="0" applyFont="1" applyFill="1" applyBorder="1" applyAlignment="1" applyProtection="1">
      <protection hidden="1"/>
    </xf>
    <xf numFmtId="0" fontId="0" fillId="15" borderId="0" xfId="0" applyFill="1" applyProtection="1">
      <protection hidden="1"/>
    </xf>
    <xf numFmtId="9" fontId="10" fillId="13" borderId="0" xfId="4" applyFont="1" applyFill="1" applyBorder="1" applyAlignment="1" applyProtection="1">
      <alignment horizontal="center" vertical="center"/>
      <protection hidden="1"/>
    </xf>
    <xf numFmtId="0" fontId="10" fillId="13" borderId="0" xfId="0" applyFont="1" applyFill="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15" fillId="9" borderId="0" xfId="0" applyFont="1" applyFill="1" applyBorder="1" applyAlignment="1" applyProtection="1">
      <alignment horizontal="center" vertical="center"/>
      <protection hidden="1"/>
    </xf>
    <xf numFmtId="0" fontId="6" fillId="13" borderId="36" xfId="0" applyFont="1" applyFill="1" applyBorder="1" applyAlignment="1" applyProtection="1">
      <alignment horizontal="center" vertical="center"/>
      <protection hidden="1"/>
    </xf>
    <xf numFmtId="0" fontId="6" fillId="17" borderId="36" xfId="0" applyFont="1" applyFill="1" applyBorder="1" applyAlignment="1" applyProtection="1">
      <alignment horizontal="center" vertical="center"/>
      <protection hidden="1"/>
    </xf>
    <xf numFmtId="0" fontId="15" fillId="9" borderId="25" xfId="0" applyFont="1" applyFill="1" applyBorder="1" applyAlignment="1" applyProtection="1">
      <alignment horizontal="center" vertical="center"/>
      <protection hidden="1"/>
    </xf>
    <xf numFmtId="0" fontId="6" fillId="13" borderId="0" xfId="0" applyFont="1" applyFill="1" applyBorder="1" applyAlignment="1" applyProtection="1">
      <alignment horizontal="center" vertical="center"/>
      <protection hidden="1"/>
    </xf>
    <xf numFmtId="0" fontId="6" fillId="17" borderId="38" xfId="0" applyFont="1" applyFill="1" applyBorder="1" applyAlignment="1" applyProtection="1">
      <alignment horizontal="center" vertical="center"/>
      <protection hidden="1"/>
    </xf>
    <xf numFmtId="0" fontId="6" fillId="13" borderId="37" xfId="0" applyFont="1" applyFill="1" applyBorder="1" applyAlignment="1" applyProtection="1">
      <alignment horizontal="center" vertical="center"/>
      <protection hidden="1"/>
    </xf>
    <xf numFmtId="0" fontId="6" fillId="17" borderId="0" xfId="0" applyFont="1" applyFill="1" applyAlignment="1" applyProtection="1">
      <alignment horizontal="center" vertical="center"/>
      <protection hidden="1"/>
    </xf>
    <xf numFmtId="2" fontId="6" fillId="13" borderId="0" xfId="0" applyNumberFormat="1" applyFont="1" applyFill="1" applyBorder="1" applyAlignment="1" applyProtection="1">
      <alignment horizontal="center" vertical="center"/>
      <protection hidden="1"/>
    </xf>
    <xf numFmtId="0" fontId="10" fillId="5" borderId="0" xfId="0" applyFont="1" applyFill="1" applyBorder="1" applyAlignment="1" applyProtection="1">
      <alignment vertical="center"/>
      <protection hidden="1"/>
    </xf>
    <xf numFmtId="0" fontId="3" fillId="0" borderId="0" xfId="0" applyFont="1" applyFill="1" applyAlignment="1" applyProtection="1">
      <alignment horizontal="center" vertical="center"/>
      <protection hidden="1"/>
    </xf>
    <xf numFmtId="0" fontId="10" fillId="0" borderId="0" xfId="0" applyFont="1" applyFill="1" applyBorder="1" applyAlignment="1" applyProtection="1">
      <alignment vertical="center"/>
      <protection hidden="1"/>
    </xf>
    <xf numFmtId="0" fontId="3" fillId="0" borderId="22" xfId="0" applyFont="1" applyFill="1" applyBorder="1" applyAlignment="1" applyProtection="1">
      <alignment horizontal="center" vertical="center"/>
      <protection hidden="1"/>
    </xf>
    <xf numFmtId="0" fontId="3" fillId="0" borderId="1" xfId="0" applyFont="1" applyFill="1" applyBorder="1" applyAlignment="1" applyProtection="1">
      <alignment horizontal="center" vertical="center"/>
      <protection hidden="1"/>
    </xf>
    <xf numFmtId="44" fontId="3" fillId="11" borderId="4" xfId="1" applyFont="1" applyFill="1" applyBorder="1" applyAlignment="1" applyProtection="1">
      <alignment horizontal="center" vertical="center"/>
      <protection hidden="1"/>
    </xf>
    <xf numFmtId="44" fontId="9" fillId="0" borderId="2" xfId="1" applyFont="1" applyBorder="1" applyAlignment="1" applyProtection="1">
      <alignment vertical="center"/>
      <protection hidden="1"/>
    </xf>
    <xf numFmtId="44" fontId="3" fillId="0" borderId="3" xfId="1" applyFont="1" applyFill="1" applyBorder="1" applyAlignment="1" applyProtection="1">
      <alignment vertical="center"/>
      <protection hidden="1"/>
    </xf>
    <xf numFmtId="44" fontId="3" fillId="0" borderId="0" xfId="1" applyFont="1" applyFill="1" applyBorder="1" applyProtection="1">
      <protection hidden="1"/>
    </xf>
    <xf numFmtId="44" fontId="3" fillId="11" borderId="0" xfId="1" applyFont="1" applyFill="1" applyBorder="1" applyAlignment="1" applyProtection="1">
      <alignment horizontal="center" vertical="center"/>
      <protection hidden="1"/>
    </xf>
    <xf numFmtId="44" fontId="9" fillId="0" borderId="21" xfId="1" applyFont="1" applyBorder="1" applyAlignment="1" applyProtection="1">
      <alignment vertical="center"/>
      <protection hidden="1"/>
    </xf>
    <xf numFmtId="44" fontId="3" fillId="0" borderId="0" xfId="1" applyFont="1" applyFill="1" applyBorder="1" applyAlignment="1" applyProtection="1">
      <alignment vertical="center"/>
      <protection hidden="1"/>
    </xf>
    <xf numFmtId="44" fontId="3" fillId="11" borderId="8" xfId="1" applyFont="1" applyFill="1" applyBorder="1" applyAlignment="1" applyProtection="1">
      <alignment horizontal="center" vertical="center"/>
      <protection hidden="1"/>
    </xf>
    <xf numFmtId="44" fontId="9" fillId="0" borderId="5" xfId="1" applyFont="1" applyBorder="1" applyAlignment="1" applyProtection="1">
      <alignment vertical="center"/>
      <protection hidden="1"/>
    </xf>
    <xf numFmtId="0" fontId="3" fillId="8" borderId="2" xfId="0" applyFont="1" applyFill="1" applyBorder="1" applyAlignment="1" applyProtection="1">
      <alignment vertical="center"/>
      <protection hidden="1"/>
    </xf>
    <xf numFmtId="44" fontId="3" fillId="8" borderId="4" xfId="1" applyFont="1" applyFill="1" applyBorder="1" applyAlignment="1" applyProtection="1">
      <alignment horizontal="center" vertical="center"/>
      <protection hidden="1"/>
    </xf>
    <xf numFmtId="44" fontId="3" fillId="0" borderId="20" xfId="0" applyNumberFormat="1" applyFont="1" applyFill="1" applyBorder="1" applyAlignment="1" applyProtection="1">
      <alignment vertical="center"/>
      <protection hidden="1"/>
    </xf>
    <xf numFmtId="44" fontId="3" fillId="8" borderId="3" xfId="1" applyFont="1" applyFill="1" applyBorder="1" applyAlignment="1" applyProtection="1">
      <alignment horizontal="center" vertical="center"/>
      <protection hidden="1"/>
    </xf>
    <xf numFmtId="44" fontId="3" fillId="0" borderId="0" xfId="0" applyNumberFormat="1" applyFont="1" applyFill="1" applyBorder="1" applyProtection="1">
      <protection hidden="1"/>
    </xf>
    <xf numFmtId="0" fontId="3" fillId="0" borderId="0" xfId="0" applyFont="1" applyFill="1" applyBorder="1" applyAlignment="1" applyProtection="1">
      <alignment horizontal="right" vertical="center"/>
      <protection hidden="1"/>
    </xf>
    <xf numFmtId="0" fontId="2" fillId="0" borderId="0" xfId="0" applyFont="1" applyFill="1" applyBorder="1" applyAlignment="1" applyProtection="1">
      <alignment vertical="center"/>
      <protection hidden="1"/>
    </xf>
    <xf numFmtId="164" fontId="9" fillId="0" borderId="0" xfId="0" applyNumberFormat="1" applyFont="1" applyFill="1" applyBorder="1" applyAlignment="1" applyProtection="1">
      <alignment horizontal="center" vertical="center"/>
      <protection hidden="1"/>
    </xf>
    <xf numFmtId="0" fontId="0" fillId="0" borderId="2" xfId="0" applyBorder="1" applyAlignment="1" applyProtection="1">
      <alignment horizontal="center"/>
      <protection hidden="1"/>
    </xf>
    <xf numFmtId="164" fontId="10" fillId="8" borderId="2" xfId="0" applyNumberFormat="1" applyFont="1" applyFill="1" applyBorder="1" applyAlignment="1" applyProtection="1">
      <alignment horizontal="center" vertical="center"/>
      <protection hidden="1"/>
    </xf>
    <xf numFmtId="0" fontId="11" fillId="12" borderId="0" xfId="0" applyFont="1" applyFill="1" applyAlignment="1" applyProtection="1">
      <alignment vertical="center"/>
      <protection hidden="1"/>
    </xf>
    <xf numFmtId="0" fontId="6" fillId="3" borderId="0" xfId="0" applyFont="1" applyFill="1" applyAlignment="1" applyProtection="1">
      <alignment horizontal="center" vertical="center"/>
      <protection hidden="1"/>
    </xf>
    <xf numFmtId="2" fontId="21" fillId="3" borderId="0" xfId="0" applyNumberFormat="1" applyFont="1" applyFill="1" applyBorder="1" applyAlignment="1" applyProtection="1">
      <alignment horizontal="center" vertical="center"/>
      <protection hidden="1"/>
    </xf>
    <xf numFmtId="0" fontId="6" fillId="3" borderId="0" xfId="0" applyFont="1" applyFill="1" applyBorder="1" applyAlignment="1" applyProtection="1">
      <alignment vertical="center"/>
      <protection hidden="1"/>
    </xf>
    <xf numFmtId="0" fontId="4" fillId="0" borderId="0" xfId="3" applyFill="1" applyBorder="1" applyAlignment="1" applyProtection="1">
      <alignment horizontal="center"/>
      <protection hidden="1"/>
    </xf>
    <xf numFmtId="0" fontId="6" fillId="9" borderId="0" xfId="0" applyFont="1" applyFill="1" applyAlignment="1" applyProtection="1">
      <alignment horizontal="center" vertical="center"/>
      <protection hidden="1"/>
    </xf>
    <xf numFmtId="2" fontId="21" fillId="9" borderId="0" xfId="0" applyNumberFormat="1" applyFont="1" applyFill="1" applyBorder="1" applyAlignment="1" applyProtection="1">
      <alignment horizontal="center" vertical="center"/>
      <protection hidden="1"/>
    </xf>
    <xf numFmtId="0" fontId="6" fillId="9" borderId="0" xfId="0" applyFont="1" applyFill="1" applyBorder="1" applyAlignment="1" applyProtection="1">
      <alignment vertical="center"/>
      <protection hidden="1"/>
    </xf>
    <xf numFmtId="0" fontId="6" fillId="0" borderId="0" xfId="0" applyFont="1" applyFill="1" applyBorder="1" applyAlignment="1" applyProtection="1">
      <alignment horizontal="center"/>
      <protection hidden="1"/>
    </xf>
    <xf numFmtId="2" fontId="6" fillId="0" borderId="0" xfId="0" applyNumberFormat="1" applyFont="1" applyFill="1" applyBorder="1" applyAlignment="1" applyProtection="1">
      <alignment horizontal="center"/>
      <protection hidden="1"/>
    </xf>
    <xf numFmtId="0" fontId="0" fillId="0" borderId="0" xfId="0" applyFill="1" applyAlignment="1" applyProtection="1">
      <protection hidden="1"/>
    </xf>
    <xf numFmtId="165" fontId="0" fillId="0" borderId="0" xfId="2" applyNumberFormat="1" applyFont="1" applyFill="1" applyAlignment="1" applyProtection="1">
      <protection hidden="1"/>
    </xf>
    <xf numFmtId="0" fontId="0" fillId="0" borderId="0" xfId="0" applyFont="1" applyFill="1" applyAlignment="1" applyProtection="1">
      <alignment horizontal="center"/>
      <protection hidden="1"/>
    </xf>
    <xf numFmtId="164" fontId="6" fillId="0" borderId="0" xfId="0" applyNumberFormat="1" applyFont="1" applyFill="1" applyBorder="1" applyAlignment="1" applyProtection="1">
      <alignment horizontal="center"/>
      <protection hidden="1"/>
    </xf>
    <xf numFmtId="0" fontId="6" fillId="16" borderId="0" xfId="0" applyFont="1" applyFill="1" applyAlignment="1" applyProtection="1">
      <alignment horizontal="center" vertical="center"/>
      <protection hidden="1"/>
    </xf>
    <xf numFmtId="0" fontId="7" fillId="18" borderId="0" xfId="0" applyFont="1" applyFill="1" applyAlignment="1" applyProtection="1">
      <alignment vertical="center"/>
      <protection hidden="1"/>
    </xf>
    <xf numFmtId="0" fontId="0" fillId="0" borderId="0" xfId="0" applyFont="1" applyFill="1" applyAlignment="1">
      <alignment vertical="center"/>
    </xf>
    <xf numFmtId="2" fontId="10" fillId="9" borderId="0" xfId="0" applyNumberFormat="1" applyFont="1" applyFill="1" applyBorder="1" applyAlignment="1" applyProtection="1">
      <alignment horizontal="center" vertical="center"/>
      <protection hidden="1"/>
    </xf>
    <xf numFmtId="2" fontId="10" fillId="9" borderId="23" xfId="0" applyNumberFormat="1" applyFont="1" applyFill="1" applyBorder="1" applyAlignment="1" applyProtection="1">
      <alignment horizontal="center" vertical="center"/>
      <protection hidden="1"/>
    </xf>
    <xf numFmtId="2" fontId="10" fillId="9" borderId="24" xfId="0" applyNumberFormat="1" applyFont="1" applyFill="1" applyBorder="1" applyAlignment="1" applyProtection="1">
      <alignment horizontal="center" vertical="center"/>
      <protection hidden="1"/>
    </xf>
    <xf numFmtId="164" fontId="0" fillId="13" borderId="0" xfId="0" applyNumberFormat="1" applyFill="1" applyBorder="1" applyAlignment="1" applyProtection="1">
      <alignment horizontal="center"/>
      <protection hidden="1"/>
    </xf>
    <xf numFmtId="164" fontId="0" fillId="13" borderId="7" xfId="0" applyNumberFormat="1" applyFill="1" applyBorder="1" applyAlignment="1" applyProtection="1">
      <alignment horizontal="center"/>
      <protection hidden="1"/>
    </xf>
    <xf numFmtId="0" fontId="2" fillId="13" borderId="0" xfId="0" applyFont="1" applyFill="1" applyBorder="1" applyProtection="1">
      <protection hidden="1"/>
    </xf>
    <xf numFmtId="0" fontId="0" fillId="13" borderId="0" xfId="0" applyFill="1" applyProtection="1">
      <protection hidden="1"/>
    </xf>
    <xf numFmtId="0" fontId="0" fillId="14" borderId="0" xfId="0" applyFill="1" applyBorder="1" applyProtection="1">
      <protection hidden="1"/>
    </xf>
    <xf numFmtId="0" fontId="0" fillId="0" borderId="2" xfId="0" applyFill="1" applyBorder="1" applyAlignment="1" applyProtection="1">
      <alignment horizontal="center"/>
      <protection hidden="1"/>
    </xf>
    <xf numFmtId="0" fontId="0" fillId="0" borderId="4" xfId="0" applyFill="1" applyBorder="1" applyAlignment="1" applyProtection="1">
      <alignment horizontal="center"/>
      <protection hidden="1"/>
    </xf>
    <xf numFmtId="0" fontId="0" fillId="0" borderId="5" xfId="0" applyFill="1" applyBorder="1" applyAlignment="1" applyProtection="1">
      <alignment horizontal="center"/>
      <protection hidden="1"/>
    </xf>
    <xf numFmtId="0" fontId="0" fillId="10" borderId="0" xfId="0" applyFill="1" applyBorder="1" applyAlignment="1" applyProtection="1">
      <alignment horizontal="center"/>
      <protection hidden="1"/>
    </xf>
    <xf numFmtId="9" fontId="0" fillId="10" borderId="0" xfId="4" applyFont="1" applyFill="1" applyBorder="1" applyAlignment="1" applyProtection="1">
      <alignment horizontal="center"/>
      <protection hidden="1"/>
    </xf>
    <xf numFmtId="0" fontId="0" fillId="10" borderId="5" xfId="0" applyFill="1" applyBorder="1" applyAlignment="1" applyProtection="1">
      <alignment horizontal="center"/>
      <protection hidden="1"/>
    </xf>
    <xf numFmtId="0" fontId="0" fillId="7" borderId="0" xfId="0" applyFill="1" applyBorder="1" applyAlignment="1" applyProtection="1">
      <alignment horizontal="center"/>
      <protection hidden="1"/>
    </xf>
    <xf numFmtId="9" fontId="0" fillId="7" borderId="0" xfId="4" applyFont="1" applyFill="1" applyBorder="1" applyAlignment="1" applyProtection="1">
      <alignment horizontal="center"/>
      <protection hidden="1"/>
    </xf>
    <xf numFmtId="0" fontId="0" fillId="7" borderId="5" xfId="0" applyFill="1" applyBorder="1" applyAlignment="1" applyProtection="1">
      <alignment horizontal="center"/>
      <protection hidden="1"/>
    </xf>
    <xf numFmtId="0" fontId="0" fillId="7" borderId="7" xfId="0" applyFill="1" applyBorder="1" applyAlignment="1" applyProtection="1">
      <alignment horizontal="center"/>
      <protection hidden="1"/>
    </xf>
    <xf numFmtId="9" fontId="0" fillId="7" borderId="7" xfId="4" applyFont="1" applyFill="1" applyBorder="1" applyAlignment="1" applyProtection="1">
      <alignment horizontal="center"/>
      <protection hidden="1"/>
    </xf>
    <xf numFmtId="0" fontId="0" fillId="7" borderId="8" xfId="0" applyFill="1" applyBorder="1" applyAlignment="1" applyProtection="1">
      <alignment horizontal="center"/>
      <protection hidden="1"/>
    </xf>
    <xf numFmtId="0" fontId="0" fillId="15" borderId="0" xfId="0" applyFont="1" applyFill="1" applyBorder="1" applyAlignment="1" applyProtection="1">
      <alignment horizontal="center"/>
      <protection hidden="1"/>
    </xf>
    <xf numFmtId="0" fontId="0" fillId="0" borderId="0" xfId="0" applyFont="1" applyFill="1" applyBorder="1" applyAlignment="1" applyProtection="1">
      <alignment vertical="center"/>
      <protection hidden="1"/>
    </xf>
    <xf numFmtId="0" fontId="3" fillId="0" borderId="0" xfId="0" applyFont="1" applyFill="1" applyAlignment="1" applyProtection="1">
      <alignment horizontal="center"/>
      <protection hidden="1"/>
    </xf>
    <xf numFmtId="0" fontId="23" fillId="0" borderId="0" xfId="0" applyFont="1" applyFill="1" applyProtection="1"/>
    <xf numFmtId="165" fontId="3" fillId="0" borderId="0" xfId="2" applyNumberFormat="1" applyFont="1" applyFill="1" applyAlignment="1" applyProtection="1">
      <alignment vertical="center"/>
      <protection hidden="1"/>
    </xf>
    <xf numFmtId="164" fontId="3" fillId="0" borderId="0" xfId="0" applyNumberFormat="1" applyFont="1" applyFill="1" applyAlignment="1" applyProtection="1">
      <alignment horizontal="center"/>
      <protection hidden="1"/>
    </xf>
    <xf numFmtId="0" fontId="3" fillId="0" borderId="0" xfId="0" applyFont="1" applyFill="1" applyAlignment="1" applyProtection="1">
      <alignment horizontal="left"/>
      <protection hidden="1"/>
    </xf>
    <xf numFmtId="9" fontId="3" fillId="0" borderId="0" xfId="0" applyNumberFormat="1" applyFont="1" applyFill="1" applyAlignment="1" applyProtection="1">
      <alignment horizontal="left"/>
      <protection hidden="1"/>
    </xf>
    <xf numFmtId="0" fontId="24" fillId="0" borderId="0" xfId="0" applyFont="1" applyFill="1" applyProtection="1">
      <protection hidden="1"/>
    </xf>
    <xf numFmtId="0" fontId="24" fillId="0" borderId="0" xfId="0" applyFont="1" applyFill="1" applyAlignment="1" applyProtection="1">
      <alignment horizontal="center"/>
      <protection hidden="1"/>
    </xf>
    <xf numFmtId="0" fontId="10" fillId="15" borderId="0" xfId="0" applyFont="1" applyFill="1" applyBorder="1" applyAlignment="1" applyProtection="1">
      <protection hidden="1"/>
    </xf>
    <xf numFmtId="2" fontId="3" fillId="9" borderId="26" xfId="0" applyNumberFormat="1" applyFont="1" applyFill="1" applyBorder="1" applyAlignment="1" applyProtection="1">
      <alignment horizontal="center" vertical="center"/>
      <protection hidden="1"/>
    </xf>
    <xf numFmtId="2" fontId="3" fillId="9" borderId="0" xfId="0" applyNumberFormat="1" applyFont="1" applyFill="1" applyBorder="1" applyAlignment="1" applyProtection="1">
      <alignment horizontal="center" vertical="center"/>
      <protection hidden="1"/>
    </xf>
    <xf numFmtId="2" fontId="3" fillId="9" borderId="25" xfId="0" applyNumberFormat="1" applyFont="1" applyFill="1" applyBorder="1" applyAlignment="1" applyProtection="1">
      <alignment horizontal="center" vertical="center"/>
      <protection hidden="1"/>
    </xf>
    <xf numFmtId="2" fontId="19" fillId="0" borderId="0" xfId="0" applyNumberFormat="1" applyFont="1" applyFill="1" applyAlignment="1" applyProtection="1">
      <alignment horizontal="center"/>
      <protection hidden="1"/>
    </xf>
    <xf numFmtId="0" fontId="19" fillId="0" borderId="0" xfId="0" applyFont="1" applyProtection="1">
      <protection hidden="1"/>
    </xf>
    <xf numFmtId="0" fontId="19" fillId="0" borderId="0" xfId="0" applyFont="1" applyFill="1" applyProtection="1">
      <protection hidden="1"/>
    </xf>
    <xf numFmtId="0" fontId="3" fillId="0" borderId="0" xfId="0" applyFont="1" applyFill="1" applyBorder="1" applyAlignment="1" applyProtection="1">
      <alignment horizontal="left" vertical="center"/>
      <protection hidden="1"/>
    </xf>
    <xf numFmtId="0" fontId="10" fillId="10" borderId="0" xfId="0" applyFont="1" applyFill="1" applyBorder="1" applyAlignment="1" applyProtection="1">
      <alignment horizontal="center"/>
      <protection hidden="1"/>
    </xf>
    <xf numFmtId="0" fontId="22" fillId="12" borderId="0" xfId="0" applyFont="1" applyFill="1" applyAlignment="1" applyProtection="1">
      <alignment horizontal="center" vertical="center"/>
      <protection hidden="1"/>
    </xf>
    <xf numFmtId="0" fontId="3" fillId="0" borderId="0" xfId="0" applyFont="1" applyBorder="1" applyAlignment="1" applyProtection="1">
      <alignment horizontal="center"/>
      <protection hidden="1"/>
    </xf>
    <xf numFmtId="0" fontId="3" fillId="0" borderId="0" xfId="0" applyFont="1" applyFill="1" applyBorder="1" applyAlignment="1" applyProtection="1">
      <alignment horizontal="left"/>
      <protection hidden="1"/>
    </xf>
    <xf numFmtId="0" fontId="3" fillId="0" borderId="0" xfId="0" applyFont="1" applyFill="1" applyBorder="1" applyAlignment="1" applyProtection="1">
      <alignment horizontal="center"/>
      <protection hidden="1"/>
    </xf>
    <xf numFmtId="0" fontId="0" fillId="0" borderId="0" xfId="0" applyFont="1" applyFill="1" applyBorder="1" applyAlignment="1" applyProtection="1">
      <alignment horizontal="left" vertical="top" wrapText="1"/>
      <protection hidden="1"/>
    </xf>
    <xf numFmtId="0" fontId="3" fillId="0" borderId="0" xfId="0" applyFont="1" applyFill="1" applyAlignment="1" applyProtection="1">
      <alignment horizontal="center"/>
      <protection hidden="1"/>
    </xf>
    <xf numFmtId="0" fontId="2" fillId="4" borderId="3" xfId="0" applyFont="1" applyFill="1" applyBorder="1" applyAlignment="1" applyProtection="1">
      <alignment horizontal="center"/>
      <protection hidden="1"/>
    </xf>
    <xf numFmtId="0" fontId="2" fillId="4" borderId="2" xfId="0" applyFont="1" applyFill="1" applyBorder="1" applyAlignment="1" applyProtection="1">
      <alignment horizontal="center"/>
      <protection hidden="1"/>
    </xf>
    <xf numFmtId="0" fontId="2" fillId="4" borderId="4" xfId="0" applyFont="1" applyFill="1" applyBorder="1" applyAlignment="1" applyProtection="1">
      <alignment horizontal="center"/>
      <protection hidden="1"/>
    </xf>
    <xf numFmtId="0" fontId="0" fillId="0" borderId="0" xfId="0" applyAlignment="1" applyProtection="1">
      <alignment vertical="center" wrapText="1"/>
      <protection hidden="1"/>
    </xf>
  </cellXfs>
  <cellStyles count="5">
    <cellStyle name="Comma" xfId="2" builtinId="3"/>
    <cellStyle name="Currency" xfId="1" builtinId="4"/>
    <cellStyle name="Good" xfId="3" builtinId="26"/>
    <cellStyle name="Normal" xfId="0" builtinId="0"/>
    <cellStyle name="Percent" xfId="4" builtinId="5"/>
  </cellStyles>
  <dxfs count="0"/>
  <tableStyles count="0" defaultTableStyle="TableStyleMedium2" defaultPivotStyle="PivotStyleLight16"/>
  <colors>
    <mruColors>
      <color rgb="FF8AAC46"/>
      <color rgb="FFF8F8F8"/>
      <color rgb="FFFF99CC"/>
      <color rgb="FFFF3399"/>
      <color rgb="FFFFCCCC"/>
      <color rgb="FFFF99FF"/>
      <color rgb="FFFF33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167641</xdr:colOff>
      <xdr:row>0</xdr:row>
      <xdr:rowOff>99958</xdr:rowOff>
    </xdr:from>
    <xdr:to>
      <xdr:col>6</xdr:col>
      <xdr:colOff>2682384</xdr:colOff>
      <xdr:row>3</xdr:row>
      <xdr:rowOff>160918</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90261" y="99958"/>
          <a:ext cx="3853958" cy="1028700"/>
        </a:xfrm>
        <a:prstGeom prst="rect">
          <a:avLst/>
        </a:prstGeom>
      </xdr:spPr>
    </xdr:pic>
    <xdr:clientData/>
  </xdr:twoCellAnchor>
  <xdr:twoCellAnchor editAs="oneCell">
    <xdr:from>
      <xdr:col>4</xdr:col>
      <xdr:colOff>680085</xdr:colOff>
      <xdr:row>16</xdr:row>
      <xdr:rowOff>135255</xdr:rowOff>
    </xdr:from>
    <xdr:to>
      <xdr:col>5</xdr:col>
      <xdr:colOff>962025</xdr:colOff>
      <xdr:row>23</xdr:row>
      <xdr:rowOff>340432</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613910" y="5897880"/>
          <a:ext cx="2072640" cy="233877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3"/>
  <sheetViews>
    <sheetView showGridLines="0" tabSelected="1" zoomScale="80" zoomScaleNormal="80" workbookViewId="0">
      <selection activeCell="B3" sqref="B3"/>
    </sheetView>
  </sheetViews>
  <sheetFormatPr defaultColWidth="8.85546875" defaultRowHeight="15" x14ac:dyDescent="0.25"/>
  <cols>
    <col min="3" max="3" width="20.140625" customWidth="1"/>
    <col min="4" max="4" width="19.42578125" customWidth="1"/>
    <col min="5" max="5" width="26.140625" customWidth="1"/>
    <col min="6" max="6" width="18.5703125" customWidth="1"/>
    <col min="7" max="7" width="40.28515625" customWidth="1"/>
    <col min="8" max="8" width="17.140625" bestFit="1" customWidth="1"/>
    <col min="11" max="11" width="21.85546875" bestFit="1" customWidth="1"/>
    <col min="12" max="12" width="12.140625" customWidth="1"/>
    <col min="13" max="13" width="12.5703125" customWidth="1"/>
    <col min="14" max="14" width="25.28515625" customWidth="1"/>
    <col min="15" max="15" width="17.85546875" bestFit="1" customWidth="1"/>
    <col min="16" max="17" width="13.28515625" customWidth="1"/>
    <col min="18" max="18" width="10.85546875" customWidth="1"/>
    <col min="19" max="19" width="25.140625" customWidth="1"/>
    <col min="20" max="20" width="15.85546875" customWidth="1"/>
    <col min="21" max="21" width="26.140625" customWidth="1"/>
    <col min="22" max="22" width="8" customWidth="1"/>
    <col min="23" max="23" width="20.5703125" customWidth="1"/>
  </cols>
  <sheetData>
    <row r="1" spans="1:32" s="76" customFormat="1" ht="34.15" customHeight="1" x14ac:dyDescent="0.25">
      <c r="A1" s="227"/>
      <c r="B1" s="226"/>
      <c r="C1" s="226" t="s">
        <v>0</v>
      </c>
      <c r="D1" s="226"/>
      <c r="E1" s="226"/>
      <c r="F1" s="79"/>
      <c r="G1" s="79"/>
      <c r="H1" s="82"/>
      <c r="I1" s="82"/>
      <c r="J1" s="82"/>
      <c r="K1" s="123"/>
      <c r="L1" s="123"/>
      <c r="M1" s="123"/>
      <c r="N1" s="123"/>
    </row>
    <row r="2" spans="1:32" ht="21" x14ac:dyDescent="0.35">
      <c r="B2" s="3" t="s">
        <v>134</v>
      </c>
      <c r="C2" s="3"/>
      <c r="D2" s="14"/>
      <c r="E2" s="5"/>
      <c r="F2" s="5"/>
      <c r="G2" s="5"/>
      <c r="H2" s="3"/>
      <c r="I2" s="3"/>
      <c r="J2" s="3"/>
      <c r="K2" s="124"/>
      <c r="L2" s="124"/>
      <c r="M2" s="124"/>
      <c r="N2" s="124"/>
      <c r="AD2" s="3"/>
      <c r="AE2" s="3"/>
      <c r="AF2" s="3"/>
    </row>
    <row r="3" spans="1:32" ht="21" x14ac:dyDescent="0.35">
      <c r="B3" s="3"/>
      <c r="C3" s="3"/>
      <c r="D3" s="3"/>
      <c r="E3" s="5"/>
      <c r="F3" s="5"/>
      <c r="G3" s="5"/>
      <c r="H3" s="3"/>
      <c r="I3" s="3"/>
      <c r="J3" s="3"/>
      <c r="K3" s="124"/>
      <c r="L3" s="124"/>
      <c r="M3" s="124"/>
      <c r="N3" s="124"/>
      <c r="AD3" s="30"/>
      <c r="AE3" s="30"/>
      <c r="AF3" s="3"/>
    </row>
    <row r="4" spans="1:32" ht="13.15" customHeight="1" x14ac:dyDescent="0.35">
      <c r="B4" s="3"/>
      <c r="C4" s="3"/>
      <c r="D4" s="23"/>
      <c r="E4" s="23"/>
      <c r="F4" s="23"/>
      <c r="G4" s="5"/>
      <c r="H4" s="3"/>
      <c r="I4" s="3"/>
      <c r="J4" s="3"/>
      <c r="K4" s="124"/>
      <c r="L4" s="124"/>
      <c r="M4" s="124"/>
      <c r="N4" s="124"/>
      <c r="AD4" s="30"/>
      <c r="AE4" s="30"/>
      <c r="AF4" s="3"/>
    </row>
    <row r="5" spans="1:32" ht="24" customHeight="1" x14ac:dyDescent="0.35">
      <c r="B5" s="225">
        <v>1</v>
      </c>
      <c r="C5" s="138" t="s">
        <v>133</v>
      </c>
      <c r="D5" s="144"/>
      <c r="E5" s="152"/>
      <c r="F5" s="152"/>
      <c r="G5" s="153"/>
      <c r="H5" s="3"/>
      <c r="I5" s="3"/>
      <c r="J5" s="3"/>
      <c r="K5" s="124"/>
      <c r="L5" s="124"/>
      <c r="M5" s="124"/>
      <c r="N5" s="124"/>
      <c r="AD5" s="3"/>
      <c r="AE5" s="3"/>
      <c r="AF5" s="3"/>
    </row>
    <row r="6" spans="1:32" ht="21" x14ac:dyDescent="0.35">
      <c r="B6" s="118"/>
      <c r="C6" s="2"/>
      <c r="D6" s="137"/>
      <c r="E6" s="134"/>
      <c r="F6" s="134"/>
      <c r="G6" s="4"/>
      <c r="H6" s="3"/>
      <c r="I6" s="3"/>
      <c r="J6" s="3"/>
      <c r="K6" s="124"/>
      <c r="L6" s="124"/>
      <c r="M6" s="124"/>
      <c r="N6" s="124"/>
      <c r="AD6" s="3"/>
      <c r="AE6" s="3"/>
      <c r="AF6" s="3"/>
    </row>
    <row r="7" spans="1:32" ht="23.45" customHeight="1" x14ac:dyDescent="0.25">
      <c r="B7" s="118"/>
      <c r="C7" s="154" t="s">
        <v>128</v>
      </c>
      <c r="D7" s="155"/>
      <c r="E7" s="133" t="s">
        <v>90</v>
      </c>
      <c r="F7" s="134"/>
      <c r="G7" s="156" t="str">
        <f>E7</f>
        <v>new build</v>
      </c>
      <c r="H7" s="3"/>
      <c r="I7" s="3"/>
      <c r="J7" s="3"/>
      <c r="K7" s="124"/>
      <c r="L7" s="124"/>
      <c r="M7" s="124"/>
      <c r="N7" s="124"/>
      <c r="AD7" s="30"/>
      <c r="AE7" s="3"/>
      <c r="AF7" s="3"/>
    </row>
    <row r="8" spans="1:32" ht="21" x14ac:dyDescent="0.35">
      <c r="B8" s="118"/>
      <c r="C8" s="154"/>
      <c r="D8" s="155"/>
      <c r="E8" s="149"/>
      <c r="F8" s="134"/>
      <c r="G8" s="4"/>
      <c r="H8" s="3"/>
      <c r="I8" s="3"/>
      <c r="J8" s="3"/>
      <c r="K8" s="124"/>
      <c r="L8" s="124"/>
      <c r="M8" s="124"/>
      <c r="N8" s="124"/>
      <c r="AD8" s="30"/>
      <c r="AE8" s="3"/>
      <c r="AF8" s="3"/>
    </row>
    <row r="9" spans="1:32" ht="15.75" x14ac:dyDescent="0.25">
      <c r="B9" s="118"/>
      <c r="C9" s="266" t="s">
        <v>73</v>
      </c>
      <c r="D9" s="266"/>
      <c r="E9" s="266"/>
      <c r="F9" s="266"/>
      <c r="G9" s="266"/>
      <c r="H9" s="3"/>
      <c r="I9" s="3"/>
      <c r="J9" s="3"/>
      <c r="K9" s="124"/>
      <c r="L9" s="124"/>
      <c r="M9" s="124"/>
      <c r="N9" s="124"/>
      <c r="AD9" s="1"/>
    </row>
    <row r="10" spans="1:32" ht="15.75" x14ac:dyDescent="0.25">
      <c r="B10" s="118"/>
      <c r="C10" s="157"/>
      <c r="D10" s="157"/>
      <c r="E10" s="157"/>
      <c r="F10" s="157"/>
      <c r="G10" s="157"/>
      <c r="H10" s="3"/>
      <c r="I10" s="3"/>
      <c r="J10" s="3"/>
      <c r="K10" s="124"/>
      <c r="L10" s="124"/>
      <c r="M10" s="124"/>
      <c r="N10" s="124"/>
      <c r="AD10" s="1"/>
    </row>
    <row r="11" spans="1:32" ht="24.6" customHeight="1" x14ac:dyDescent="0.25">
      <c r="B11" s="22"/>
      <c r="C11" s="2"/>
      <c r="D11" s="147" t="s">
        <v>8</v>
      </c>
      <c r="E11" s="147"/>
      <c r="F11" s="154" t="s">
        <v>110</v>
      </c>
      <c r="G11" s="154"/>
      <c r="H11" s="3"/>
      <c r="I11" s="3"/>
      <c r="J11" s="3"/>
      <c r="K11" s="124"/>
      <c r="L11" s="124"/>
      <c r="M11" s="124"/>
      <c r="N11" s="124"/>
      <c r="AD11" s="1"/>
    </row>
    <row r="12" spans="1:32" ht="26.45" customHeight="1" x14ac:dyDescent="0.25">
      <c r="B12" s="22"/>
      <c r="C12" s="158" t="s">
        <v>4</v>
      </c>
      <c r="D12" s="159">
        <f>IF(G7=Sheet2!H32,0.3,IF(G7=Sheet2!H33,0.3,IF(G7=Sheet2!H34,1.9,IF(G7=Sheet2!H35,1.9,IF(G7=Sheet2!H36,2.9,IF(G7=Sheet2!H32,0,IF(G7=0,"not selected")))))))</f>
        <v>0.3</v>
      </c>
      <c r="E12" s="134"/>
      <c r="F12" s="259"/>
      <c r="G12" s="120">
        <f>IF(F12&gt;0,F12,D12)</f>
        <v>0.3</v>
      </c>
      <c r="H12" s="3"/>
      <c r="I12" s="3"/>
      <c r="J12" s="3"/>
      <c r="K12" s="124"/>
      <c r="L12" s="124"/>
      <c r="M12" s="124"/>
      <c r="N12" s="124"/>
      <c r="AD12" s="1"/>
    </row>
    <row r="13" spans="1:32" ht="26.65" customHeight="1" x14ac:dyDescent="0.25">
      <c r="B13" s="22"/>
      <c r="C13" s="158" t="s">
        <v>3</v>
      </c>
      <c r="D13" s="159">
        <f>IF(G7="new build",0.3,IF(E7=Sheet2!H33,0.3,IF(E7=Sheet2!H34,1.5,IF(E7=Sheet2!H35,1.5,IF(E7=Sheet2!H36,1.7,IF(E7=Sheet2!H32,0,IF(G7=0,"not selected")))))))</f>
        <v>0.3</v>
      </c>
      <c r="E13" s="134"/>
      <c r="F13" s="260"/>
      <c r="G13" s="120">
        <f>IF(F13&gt;0,F13,D13)</f>
        <v>0.3</v>
      </c>
      <c r="H13" s="3"/>
      <c r="I13" s="3"/>
      <c r="J13" s="3"/>
      <c r="K13" s="124"/>
      <c r="L13" s="124"/>
      <c r="M13" s="124"/>
      <c r="N13" s="124"/>
      <c r="AD13" s="1"/>
    </row>
    <row r="14" spans="1:32" ht="28.15" customHeight="1" x14ac:dyDescent="0.25">
      <c r="B14" s="22"/>
      <c r="C14" s="158" t="s">
        <v>5</v>
      </c>
      <c r="D14" s="159">
        <f>IF(G7=Sheet2!H32,0.3,IF(G7=Sheet2!H33,0.3,IF(G7=Sheet2!H34,0.9,IF(G7=Sheet2!H35,0.9,IF(G7=Sheet2!H36,1.3,IF(G7=Sheet2!H32,0,IF(G7=0,"not selected")))))))</f>
        <v>0.3</v>
      </c>
      <c r="E14" s="134"/>
      <c r="F14" s="261"/>
      <c r="G14" s="120">
        <f>IF(F14&gt;0,F14,D14)</f>
        <v>0.3</v>
      </c>
      <c r="H14" s="3"/>
      <c r="I14" s="3"/>
      <c r="J14" s="3"/>
      <c r="K14" s="124"/>
      <c r="L14" s="124"/>
      <c r="M14" s="124"/>
      <c r="N14" s="124"/>
      <c r="AD14" s="1"/>
    </row>
    <row r="15" spans="1:32" ht="27" customHeight="1" x14ac:dyDescent="0.35">
      <c r="B15" s="22"/>
      <c r="C15" s="21"/>
      <c r="D15" s="134"/>
      <c r="E15" s="134"/>
      <c r="F15" s="134"/>
      <c r="G15" s="4"/>
      <c r="H15" s="3"/>
      <c r="I15" s="3"/>
      <c r="J15" s="3"/>
      <c r="K15" s="124"/>
      <c r="L15" s="124"/>
      <c r="M15" s="124"/>
      <c r="N15" s="124"/>
      <c r="AD15" s="1"/>
    </row>
    <row r="16" spans="1:32" ht="25.15" customHeight="1" x14ac:dyDescent="0.25">
      <c r="B16" s="225">
        <v>2</v>
      </c>
      <c r="C16" s="138" t="s">
        <v>55</v>
      </c>
      <c r="D16" s="139"/>
      <c r="E16" s="131"/>
      <c r="F16" s="131"/>
      <c r="G16" s="132"/>
      <c r="H16" s="3"/>
      <c r="I16" s="3"/>
      <c r="J16" s="3"/>
      <c r="K16" s="124"/>
      <c r="L16" s="124"/>
      <c r="M16" s="124"/>
      <c r="N16" s="124"/>
      <c r="AD16" s="1"/>
    </row>
    <row r="17" spans="2:30" ht="26.45" customHeight="1" x14ac:dyDescent="0.25">
      <c r="B17" s="22"/>
      <c r="C17" s="21"/>
      <c r="D17" s="137"/>
      <c r="E17" s="134"/>
      <c r="F17" s="134"/>
      <c r="G17" s="2"/>
      <c r="H17" s="3"/>
      <c r="I17" s="3"/>
      <c r="J17" s="3"/>
      <c r="K17" s="124"/>
      <c r="L17" s="124"/>
      <c r="M17" s="124"/>
      <c r="N17" s="124"/>
      <c r="AD17" s="1"/>
    </row>
    <row r="18" spans="2:30" ht="21.6" customHeight="1" x14ac:dyDescent="0.35">
      <c r="B18" s="22"/>
      <c r="C18" s="21" t="s">
        <v>109</v>
      </c>
      <c r="D18" s="140" t="s">
        <v>58</v>
      </c>
      <c r="E18" s="134"/>
      <c r="F18" s="134"/>
      <c r="G18" s="4"/>
      <c r="H18" s="3"/>
      <c r="I18" s="3"/>
      <c r="J18" s="3"/>
      <c r="K18" s="124"/>
      <c r="L18" s="124"/>
      <c r="M18" s="124"/>
      <c r="N18" s="124"/>
      <c r="AD18" s="1"/>
    </row>
    <row r="19" spans="2:30" ht="26.45" customHeight="1" x14ac:dyDescent="0.25">
      <c r="B19" s="22"/>
      <c r="C19" s="21"/>
      <c r="D19" s="137"/>
      <c r="E19" s="134"/>
      <c r="F19" s="134"/>
      <c r="G19" s="52"/>
      <c r="H19" s="3"/>
      <c r="I19" s="3"/>
      <c r="J19" s="3"/>
      <c r="K19" s="124"/>
      <c r="L19" s="124"/>
      <c r="M19" s="124"/>
      <c r="N19" s="124"/>
      <c r="AD19" s="1"/>
    </row>
    <row r="20" spans="2:30" ht="20.45" customHeight="1" x14ac:dyDescent="0.25">
      <c r="B20" s="22"/>
      <c r="C20" s="2" t="s">
        <v>59</v>
      </c>
      <c r="D20" s="137"/>
      <c r="E20" s="134"/>
      <c r="F20" s="134"/>
      <c r="G20" s="52"/>
      <c r="H20" s="3"/>
      <c r="I20" s="3"/>
      <c r="J20" s="3"/>
      <c r="K20" s="124"/>
      <c r="L20" s="124"/>
      <c r="M20" s="124"/>
      <c r="N20" s="124"/>
      <c r="AD20" s="1"/>
    </row>
    <row r="21" spans="2:30" ht="19.149999999999999" customHeight="1" x14ac:dyDescent="0.35">
      <c r="B21" s="22"/>
      <c r="C21" s="4"/>
      <c r="D21" s="43" t="s">
        <v>8</v>
      </c>
      <c r="E21" s="134"/>
      <c r="F21" s="134"/>
      <c r="G21" s="52"/>
      <c r="H21" s="3"/>
      <c r="I21" s="3"/>
      <c r="J21" s="3"/>
      <c r="K21" s="124"/>
      <c r="L21" s="124"/>
      <c r="M21" s="124"/>
      <c r="N21" s="124"/>
      <c r="AD21" s="1"/>
    </row>
    <row r="22" spans="2:30" ht="27" customHeight="1" x14ac:dyDescent="0.35">
      <c r="B22" s="22"/>
      <c r="C22" s="249" t="s">
        <v>4</v>
      </c>
      <c r="D22" s="141">
        <f>IF(D18="Zone 3",3.3,IF(D18="",0,2.9))</f>
        <v>3.3</v>
      </c>
      <c r="E22" s="134"/>
      <c r="F22" s="134"/>
      <c r="G22" s="4"/>
      <c r="H22" s="3"/>
      <c r="I22" s="3"/>
      <c r="J22" s="3"/>
      <c r="K22" s="124"/>
      <c r="L22" s="124"/>
      <c r="M22" s="124"/>
      <c r="N22" s="124"/>
      <c r="AD22" s="1"/>
    </row>
    <row r="23" spans="2:30" ht="27" customHeight="1" x14ac:dyDescent="0.35">
      <c r="B23" s="22"/>
      <c r="C23" s="249" t="s">
        <v>3</v>
      </c>
      <c r="D23" s="142">
        <f>IF(D18="Zone 3",2,IF(D18="",0,1.9))</f>
        <v>2</v>
      </c>
      <c r="E23" s="134"/>
      <c r="F23" s="134"/>
      <c r="G23" s="4"/>
      <c r="H23" s="3"/>
      <c r="I23" s="3"/>
      <c r="J23" s="3"/>
      <c r="K23" s="124"/>
      <c r="L23" s="124"/>
      <c r="M23" s="124"/>
      <c r="N23" s="124"/>
      <c r="AD23" s="1"/>
    </row>
    <row r="24" spans="2:30" ht="27" customHeight="1" x14ac:dyDescent="0.35">
      <c r="B24" s="22"/>
      <c r="C24" s="249" t="s">
        <v>5</v>
      </c>
      <c r="D24" s="143">
        <f>IF(D18="Zone 3",1.3,IF(D18="",0,1.3))</f>
        <v>1.3</v>
      </c>
      <c r="E24" s="134"/>
      <c r="F24" s="134"/>
      <c r="G24" s="4"/>
      <c r="H24" s="3"/>
      <c r="I24" s="3"/>
      <c r="J24" s="3"/>
      <c r="K24" s="124"/>
      <c r="L24" s="124"/>
      <c r="M24" s="124"/>
      <c r="N24" s="124"/>
    </row>
    <row r="25" spans="2:30" ht="34.15" customHeight="1" x14ac:dyDescent="0.35">
      <c r="B25" s="22"/>
      <c r="C25" s="21"/>
      <c r="D25" s="137"/>
      <c r="E25" s="134"/>
      <c r="F25" s="134"/>
      <c r="G25" s="4"/>
      <c r="H25" s="3"/>
      <c r="I25" s="3"/>
      <c r="J25" s="3"/>
      <c r="K25" s="124"/>
      <c r="L25" s="124"/>
      <c r="M25" s="124"/>
      <c r="N25" s="124"/>
    </row>
    <row r="26" spans="2:30" ht="25.15" customHeight="1" x14ac:dyDescent="0.3">
      <c r="B26" s="225">
        <v>3</v>
      </c>
      <c r="C26" s="138" t="s">
        <v>92</v>
      </c>
      <c r="D26" s="144"/>
      <c r="E26" s="139"/>
      <c r="F26" s="145"/>
      <c r="G26" s="146"/>
      <c r="H26" s="3"/>
      <c r="I26" s="3"/>
      <c r="J26" s="3"/>
      <c r="K26" s="124"/>
      <c r="L26" s="124"/>
      <c r="M26" s="124"/>
      <c r="N26" s="124"/>
    </row>
    <row r="27" spans="2:30" ht="29.45" customHeight="1" x14ac:dyDescent="0.35">
      <c r="B27" s="22"/>
      <c r="C27" s="21"/>
      <c r="D27" s="137"/>
      <c r="E27" s="134"/>
      <c r="F27" s="136" t="s">
        <v>69</v>
      </c>
      <c r="G27" s="4"/>
      <c r="H27" s="3"/>
      <c r="I27" s="3"/>
      <c r="J27" s="3"/>
      <c r="K27" s="124"/>
      <c r="L27" s="124"/>
      <c r="M27" s="124"/>
      <c r="N27" s="124"/>
    </row>
    <row r="28" spans="2:30" ht="25.15" customHeight="1" x14ac:dyDescent="0.25">
      <c r="B28" s="22"/>
      <c r="C28" s="265" t="s">
        <v>107</v>
      </c>
      <c r="D28" s="265"/>
      <c r="E28" s="133" t="s">
        <v>60</v>
      </c>
      <c r="F28" s="148">
        <f>IF(E28=Sheet2!C23,Sheet2!D23,IF(E28=Sheet2!C24,Sheet2!D24,IF(E28=Sheet2!C25,Sheet2!D25,IF(E28=Sheet2!C26,Sheet2!D26,IF(E28=Sheet2!C27,Sheet2!D27,"not selected")))))</f>
        <v>1700</v>
      </c>
      <c r="G28" s="119">
        <f>IF(F28="not selected",0,F28)</f>
        <v>1700</v>
      </c>
      <c r="H28" s="3"/>
      <c r="I28" s="3"/>
      <c r="J28" s="3"/>
      <c r="K28" s="124"/>
      <c r="L28" s="124"/>
      <c r="M28" s="124"/>
      <c r="N28" s="124"/>
    </row>
    <row r="29" spans="2:30" ht="15.6" customHeight="1" x14ac:dyDescent="0.25">
      <c r="B29" s="22"/>
      <c r="C29" s="136"/>
      <c r="D29" s="136"/>
      <c r="E29" s="149"/>
      <c r="F29" s="150"/>
      <c r="G29" s="119"/>
      <c r="H29" s="3"/>
      <c r="I29" s="3"/>
      <c r="J29" s="3"/>
      <c r="K29" s="124"/>
      <c r="L29" s="124"/>
      <c r="M29" s="124"/>
      <c r="N29" s="124"/>
    </row>
    <row r="30" spans="2:30" ht="25.15" customHeight="1" x14ac:dyDescent="0.25">
      <c r="B30" s="22"/>
      <c r="C30" s="265" t="s">
        <v>108</v>
      </c>
      <c r="D30" s="265"/>
      <c r="E30" s="133"/>
      <c r="F30" s="151" t="str">
        <f>IF(E30=Sheet2!F25,Sheet2!G25,IF(E30=Sheet2!F24,Sheet2!G24,IF(E30=Sheet2!F23,Sheet2!G23,IF(E30=Sheet2!F26,Sheet2!G26,IF(E30=Sheet2!F27,Sheet2!G27,IF(E30=Sheet2!F28,Sheet2!G28,"not selected"))))))</f>
        <v>not selected</v>
      </c>
      <c r="G30" s="119">
        <f>IF(F30="not selected",0,F30)</f>
        <v>0</v>
      </c>
      <c r="H30" s="3"/>
      <c r="I30" s="3"/>
      <c r="J30" s="3"/>
      <c r="K30" s="124"/>
      <c r="L30" s="124"/>
      <c r="M30" s="124"/>
      <c r="N30" s="124"/>
    </row>
    <row r="31" spans="2:30" ht="21.6" customHeight="1" x14ac:dyDescent="0.25">
      <c r="B31" s="22"/>
      <c r="C31" s="21"/>
      <c r="D31" s="137"/>
      <c r="E31" s="134"/>
      <c r="F31" s="134"/>
      <c r="G31" s="119">
        <f>IF(G28&gt;0,G28,G30)</f>
        <v>1700</v>
      </c>
      <c r="H31" s="3"/>
      <c r="I31" s="3"/>
      <c r="J31" s="3"/>
      <c r="K31" s="124"/>
      <c r="L31" s="124"/>
      <c r="M31" s="124"/>
      <c r="N31" s="124"/>
    </row>
    <row r="32" spans="2:30" ht="25.15" customHeight="1" x14ac:dyDescent="0.25">
      <c r="B32" s="225">
        <v>4</v>
      </c>
      <c r="C32" s="160" t="s">
        <v>12</v>
      </c>
      <c r="D32" s="160"/>
      <c r="E32" s="161"/>
      <c r="F32" s="161"/>
      <c r="G32" s="161"/>
      <c r="H32" s="3"/>
      <c r="I32" s="3"/>
      <c r="J32" s="3"/>
      <c r="K32" s="124"/>
      <c r="L32" s="124"/>
      <c r="M32" s="124"/>
      <c r="N32" s="124"/>
    </row>
    <row r="33" spans="2:14" s="121" customFormat="1" ht="10.15" customHeight="1" x14ac:dyDescent="0.25">
      <c r="B33" s="162"/>
      <c r="C33" s="163"/>
      <c r="D33" s="163"/>
      <c r="E33" s="164"/>
      <c r="F33" s="164"/>
      <c r="G33" s="164"/>
      <c r="H33" s="14"/>
      <c r="I33" s="14"/>
      <c r="J33" s="14"/>
      <c r="K33" s="125"/>
      <c r="L33" s="125"/>
      <c r="M33" s="125"/>
      <c r="N33" s="125"/>
    </row>
    <row r="34" spans="2:14" ht="22.15" customHeight="1" x14ac:dyDescent="0.25">
      <c r="B34" s="23"/>
      <c r="C34" s="268" t="s">
        <v>9</v>
      </c>
      <c r="D34" s="268"/>
      <c r="E34" s="228">
        <v>0.28000000000000003</v>
      </c>
      <c r="F34" s="154" t="s">
        <v>10</v>
      </c>
      <c r="G34" s="165" t="s">
        <v>91</v>
      </c>
      <c r="H34" s="3"/>
      <c r="I34" s="3"/>
      <c r="J34" s="3"/>
      <c r="K34" s="124"/>
      <c r="L34" s="124"/>
      <c r="M34" s="124"/>
      <c r="N34" s="124"/>
    </row>
    <row r="35" spans="2:14" ht="23.45" customHeight="1" x14ac:dyDescent="0.25">
      <c r="B35" s="22"/>
      <c r="C35" s="270" t="s">
        <v>11</v>
      </c>
      <c r="D35" s="270"/>
      <c r="E35" s="229">
        <v>0</v>
      </c>
      <c r="F35" s="154" t="s">
        <v>16</v>
      </c>
      <c r="G35" s="165" t="s">
        <v>111</v>
      </c>
      <c r="H35" s="3"/>
      <c r="I35" s="3"/>
      <c r="J35" s="3"/>
      <c r="K35" s="124"/>
      <c r="L35" s="124"/>
      <c r="M35" s="124"/>
      <c r="N35" s="124"/>
    </row>
    <row r="36" spans="2:14" ht="25.15" customHeight="1" x14ac:dyDescent="0.25">
      <c r="B36" s="22"/>
      <c r="C36" s="268" t="s">
        <v>42</v>
      </c>
      <c r="D36" s="268"/>
      <c r="E36" s="230">
        <v>0</v>
      </c>
      <c r="F36" s="154" t="s">
        <v>16</v>
      </c>
      <c r="G36" s="154" t="s">
        <v>112</v>
      </c>
      <c r="H36" s="3"/>
      <c r="I36" s="3"/>
      <c r="J36" s="3"/>
      <c r="K36" s="124"/>
      <c r="L36" s="124"/>
      <c r="M36" s="124"/>
      <c r="N36" s="124"/>
    </row>
    <row r="37" spans="2:14" ht="26.45" customHeight="1" x14ac:dyDescent="0.25">
      <c r="B37" s="22"/>
      <c r="C37" s="268" t="s">
        <v>13</v>
      </c>
      <c r="D37" s="268"/>
      <c r="E37" s="228">
        <v>0</v>
      </c>
      <c r="F37" s="154" t="s">
        <v>15</v>
      </c>
      <c r="G37" s="154" t="s">
        <v>105</v>
      </c>
      <c r="H37" s="3"/>
      <c r="I37" s="3"/>
      <c r="J37" s="3"/>
      <c r="K37" s="124"/>
      <c r="L37" s="124"/>
      <c r="M37" s="124"/>
      <c r="N37" s="124"/>
    </row>
    <row r="38" spans="2:14" ht="22.15" customHeight="1" x14ac:dyDescent="0.25">
      <c r="B38" s="22"/>
      <c r="C38" s="91"/>
      <c r="D38" s="91"/>
      <c r="E38" s="229">
        <v>0</v>
      </c>
      <c r="F38" s="154" t="s">
        <v>14</v>
      </c>
      <c r="G38" s="154" t="s">
        <v>106</v>
      </c>
      <c r="H38" s="3"/>
      <c r="I38" s="3"/>
      <c r="J38" s="3"/>
      <c r="K38" s="124"/>
      <c r="L38" s="124"/>
      <c r="M38" s="124"/>
      <c r="N38" s="124"/>
    </row>
    <row r="39" spans="2:14" ht="14.45" customHeight="1" x14ac:dyDescent="0.35">
      <c r="B39" s="22"/>
      <c r="C39" s="91"/>
      <c r="D39" s="91"/>
      <c r="E39" s="134"/>
      <c r="F39" s="134"/>
      <c r="G39" s="4"/>
      <c r="H39" s="3"/>
      <c r="I39" s="3"/>
      <c r="J39" s="3"/>
      <c r="K39" s="124"/>
      <c r="L39" s="124"/>
      <c r="M39" s="124"/>
      <c r="N39" s="124"/>
    </row>
    <row r="40" spans="2:14" ht="25.15" customHeight="1" x14ac:dyDescent="0.25">
      <c r="B40" s="225">
        <v>5</v>
      </c>
      <c r="C40" s="138" t="s">
        <v>115</v>
      </c>
      <c r="D40" s="139"/>
      <c r="E40" s="139"/>
      <c r="F40" s="131"/>
      <c r="G40" s="132"/>
      <c r="H40" s="3"/>
      <c r="I40" s="3"/>
      <c r="J40" s="3"/>
      <c r="K40" s="124"/>
      <c r="L40" s="124"/>
      <c r="M40" s="124"/>
      <c r="N40" s="124"/>
    </row>
    <row r="41" spans="2:14" ht="7.9" customHeight="1" x14ac:dyDescent="0.25">
      <c r="B41" s="118"/>
      <c r="C41" s="2"/>
      <c r="D41" s="43"/>
      <c r="E41" s="43"/>
      <c r="F41" s="43"/>
      <c r="G41" s="2"/>
      <c r="H41" s="3"/>
      <c r="I41" s="3"/>
      <c r="J41" s="3"/>
      <c r="K41" s="124"/>
      <c r="L41" s="124"/>
      <c r="M41" s="124"/>
      <c r="N41" s="124"/>
    </row>
    <row r="42" spans="2:14" ht="13.9" customHeight="1" x14ac:dyDescent="0.25">
      <c r="B42" s="118"/>
      <c r="C42" s="2"/>
      <c r="D42" s="43"/>
      <c r="E42" s="43"/>
      <c r="F42" s="43"/>
      <c r="G42" s="2"/>
      <c r="H42" s="3"/>
      <c r="I42" s="3"/>
      <c r="J42" s="3"/>
      <c r="K42" s="124"/>
      <c r="L42" s="124"/>
      <c r="M42" s="124"/>
      <c r="N42" s="124"/>
    </row>
    <row r="43" spans="2:14" ht="26.45" customHeight="1" x14ac:dyDescent="0.25">
      <c r="B43" s="22"/>
      <c r="C43" s="154" t="s">
        <v>4</v>
      </c>
      <c r="D43" s="43"/>
      <c r="E43" s="135">
        <v>150</v>
      </c>
      <c r="F43" s="154" t="s">
        <v>17</v>
      </c>
      <c r="G43" s="271" t="s">
        <v>130</v>
      </c>
      <c r="H43" s="3"/>
      <c r="I43" s="3"/>
      <c r="J43" s="3"/>
      <c r="K43" s="124"/>
      <c r="L43" s="124"/>
      <c r="M43" s="124"/>
      <c r="N43" s="124"/>
    </row>
    <row r="44" spans="2:14" ht="21" customHeight="1" x14ac:dyDescent="0.25">
      <c r="B44" s="22"/>
      <c r="C44" s="2"/>
      <c r="D44" s="43"/>
      <c r="E44" s="167">
        <f>E43*Sheet2!B45</f>
        <v>1614.585</v>
      </c>
      <c r="F44" s="168" t="s">
        <v>6</v>
      </c>
      <c r="G44" s="271"/>
      <c r="H44" s="3"/>
      <c r="I44" s="3"/>
      <c r="J44" s="3"/>
      <c r="K44" s="124"/>
      <c r="L44" s="124"/>
      <c r="M44" s="124"/>
      <c r="N44" s="124"/>
    </row>
    <row r="45" spans="2:14" ht="28.9" customHeight="1" x14ac:dyDescent="0.3">
      <c r="B45" s="22"/>
      <c r="C45" s="154" t="s">
        <v>116</v>
      </c>
      <c r="D45" s="43"/>
      <c r="E45" s="135">
        <v>130</v>
      </c>
      <c r="F45" s="154" t="s">
        <v>17</v>
      </c>
      <c r="G45" s="271"/>
      <c r="H45" s="170"/>
      <c r="I45" s="170"/>
      <c r="J45" s="3"/>
      <c r="K45" s="124"/>
      <c r="L45" s="124"/>
      <c r="M45" s="124"/>
      <c r="N45" s="124"/>
    </row>
    <row r="46" spans="2:14" ht="19.899999999999999" customHeight="1" x14ac:dyDescent="0.3">
      <c r="B46" s="22"/>
      <c r="C46" s="154"/>
      <c r="D46" s="43"/>
      <c r="E46" s="171"/>
      <c r="F46" s="154"/>
      <c r="G46" s="271"/>
      <c r="H46" s="170"/>
      <c r="I46" s="170"/>
      <c r="J46" s="3"/>
      <c r="K46" s="124"/>
      <c r="L46" s="124"/>
      <c r="M46" s="124"/>
      <c r="N46" s="124"/>
    </row>
    <row r="47" spans="2:14" ht="28.9" customHeight="1" x14ac:dyDescent="0.25">
      <c r="B47" s="22"/>
      <c r="C47" s="154" t="s">
        <v>5</v>
      </c>
      <c r="D47" s="43"/>
      <c r="E47" s="135">
        <v>150</v>
      </c>
      <c r="F47" s="154" t="s">
        <v>17</v>
      </c>
      <c r="G47" s="271"/>
      <c r="H47" s="3"/>
      <c r="I47" s="3"/>
      <c r="J47" s="3"/>
      <c r="K47" s="124"/>
      <c r="L47" s="124"/>
      <c r="M47" s="124"/>
      <c r="N47" s="124"/>
    </row>
    <row r="48" spans="2:14" ht="15" customHeight="1" x14ac:dyDescent="0.25">
      <c r="B48" s="22"/>
      <c r="C48" s="2"/>
      <c r="D48" s="43"/>
      <c r="E48" s="167">
        <f>E47*Sheet2!B45</f>
        <v>1614.585</v>
      </c>
      <c r="F48" s="156" t="s">
        <v>6</v>
      </c>
      <c r="G48" s="258" t="s">
        <v>129</v>
      </c>
      <c r="H48" s="3"/>
      <c r="I48" s="3"/>
      <c r="J48" s="3"/>
      <c r="K48" s="124"/>
      <c r="L48" s="124"/>
      <c r="M48" s="124"/>
      <c r="N48" s="124"/>
    </row>
    <row r="49" spans="2:14" ht="7.15" customHeight="1" x14ac:dyDescent="0.25">
      <c r="B49" s="22"/>
      <c r="C49" s="2"/>
      <c r="D49" s="43"/>
      <c r="E49" s="43"/>
      <c r="F49" s="43"/>
      <c r="G49" s="2"/>
      <c r="H49" s="3"/>
      <c r="I49" s="3"/>
      <c r="J49" s="3"/>
      <c r="K49" s="124"/>
      <c r="L49" s="124"/>
      <c r="M49" s="124"/>
      <c r="N49" s="124"/>
    </row>
    <row r="50" spans="2:14" s="122" customFormat="1" ht="19.899999999999999" customHeight="1" x14ac:dyDescent="0.3">
      <c r="B50" s="172"/>
      <c r="C50" s="169" t="s">
        <v>85</v>
      </c>
      <c r="D50" s="170"/>
      <c r="E50" s="170"/>
      <c r="F50" s="3"/>
      <c r="G50" s="173"/>
      <c r="H50" s="174"/>
      <c r="I50" s="174"/>
      <c r="J50" s="174"/>
      <c r="K50" s="126"/>
      <c r="L50" s="126"/>
      <c r="M50" s="126"/>
      <c r="N50" s="126"/>
    </row>
    <row r="51" spans="2:14" s="122" customFormat="1" ht="17.45" customHeight="1" x14ac:dyDescent="0.3">
      <c r="B51" s="172"/>
      <c r="C51" s="169"/>
      <c r="D51" s="170"/>
      <c r="E51" s="170"/>
      <c r="F51" s="3"/>
      <c r="G51" s="248"/>
      <c r="H51" s="174"/>
      <c r="I51" s="174"/>
      <c r="J51" s="174"/>
      <c r="K51" s="126"/>
      <c r="L51" s="126"/>
      <c r="M51" s="126"/>
      <c r="N51" s="126"/>
    </row>
    <row r="52" spans="2:14" ht="22.15" customHeight="1" x14ac:dyDescent="0.3">
      <c r="B52" s="22"/>
      <c r="C52" s="154" t="s">
        <v>76</v>
      </c>
      <c r="D52" s="43"/>
      <c r="E52" s="175">
        <f>IF(E45&lt;=120,Sheet2!K55,IF(E45&gt;120&gt;=180,Sheet2!K56,IF(E45&gt;180&lt;=210,Sheet2!K54)))</f>
        <v>0.26</v>
      </c>
      <c r="F52" s="154"/>
      <c r="G52" s="219"/>
      <c r="H52" s="170"/>
      <c r="I52" s="170"/>
      <c r="J52" s="3"/>
      <c r="K52" s="124"/>
      <c r="L52" s="124"/>
      <c r="M52" s="124"/>
      <c r="N52" s="124"/>
    </row>
    <row r="53" spans="2:14" ht="26.45" customHeight="1" x14ac:dyDescent="0.25">
      <c r="B53" s="22"/>
      <c r="C53" s="2" t="s">
        <v>77</v>
      </c>
      <c r="D53" s="43"/>
      <c r="E53" s="176">
        <f>E45*(1-E52)</f>
        <v>96.2</v>
      </c>
      <c r="F53" s="154" t="s">
        <v>17</v>
      </c>
      <c r="G53" s="166"/>
      <c r="H53" s="3"/>
      <c r="I53" s="3"/>
      <c r="J53" s="3"/>
      <c r="K53" s="124"/>
      <c r="L53" s="124"/>
      <c r="M53" s="124"/>
      <c r="N53" s="124"/>
    </row>
    <row r="54" spans="2:14" ht="12.6" customHeight="1" x14ac:dyDescent="0.35">
      <c r="B54" s="22"/>
      <c r="C54" s="2"/>
      <c r="D54" s="43"/>
      <c r="E54" s="167">
        <f>E53*Sheet2!B45</f>
        <v>1035.4871800000001</v>
      </c>
      <c r="F54" s="168" t="s">
        <v>6</v>
      </c>
      <c r="G54" s="4"/>
      <c r="H54" s="3"/>
      <c r="I54" s="3"/>
      <c r="J54" s="3"/>
      <c r="K54" s="124"/>
      <c r="L54" s="124"/>
      <c r="M54" s="124"/>
      <c r="N54" s="124"/>
    </row>
    <row r="55" spans="2:14" ht="8.4499999999999993" customHeight="1" x14ac:dyDescent="0.25">
      <c r="B55" s="22"/>
      <c r="C55" s="3"/>
      <c r="D55" s="3"/>
      <c r="E55" s="3"/>
      <c r="F55" s="3"/>
      <c r="G55" s="3"/>
      <c r="H55" s="3"/>
      <c r="I55" s="3"/>
      <c r="J55" s="3"/>
      <c r="K55" s="124"/>
      <c r="L55" s="124"/>
      <c r="M55" s="124"/>
      <c r="N55" s="124"/>
    </row>
    <row r="56" spans="2:14" ht="25.15" customHeight="1" x14ac:dyDescent="0.25">
      <c r="B56" s="225">
        <v>6</v>
      </c>
      <c r="C56" s="138" t="s">
        <v>38</v>
      </c>
      <c r="D56" s="139"/>
      <c r="E56" s="139"/>
      <c r="F56" s="131"/>
      <c r="G56" s="132"/>
      <c r="H56" s="3"/>
      <c r="I56" s="3"/>
      <c r="J56" s="3"/>
      <c r="K56" s="124"/>
      <c r="L56" s="124"/>
      <c r="M56" s="124"/>
      <c r="N56" s="124"/>
    </row>
    <row r="57" spans="2:14" ht="29.45" customHeight="1" x14ac:dyDescent="0.25">
      <c r="B57" s="22"/>
      <c r="C57" s="2"/>
      <c r="D57" s="43"/>
      <c r="E57" s="43"/>
      <c r="F57" s="147" t="s">
        <v>8</v>
      </c>
      <c r="G57" s="177" t="s">
        <v>94</v>
      </c>
      <c r="H57" s="3"/>
      <c r="I57" s="3"/>
      <c r="J57" s="3"/>
      <c r="K57" s="124"/>
      <c r="L57" s="124"/>
      <c r="M57" s="124"/>
      <c r="N57" s="124"/>
    </row>
    <row r="58" spans="2:14" ht="28.15" customHeight="1" x14ac:dyDescent="0.25">
      <c r="B58" s="22"/>
      <c r="C58" s="154" t="s">
        <v>4</v>
      </c>
      <c r="D58" s="43"/>
      <c r="E58" s="178" t="s">
        <v>25</v>
      </c>
      <c r="F58" s="179">
        <f>IF(E58="25mm",Sheet2!H4,IF(E58="40mm",Sheet2!H5,IF(E58="50mm",Sheet2!H6,IF(E58="60mm",Sheet2!H7,IF(E58="70mm",Sheet2!H8,IF(E58="75mm",Sheet2!H9,IF(E58="90mm",Sheet2!H10,IF(E58="120mm",Sheet2!H11,0))))))))</f>
        <v>4.05</v>
      </c>
      <c r="G58" s="180">
        <f>D22</f>
        <v>3.3</v>
      </c>
      <c r="H58" s="3"/>
      <c r="I58" s="3"/>
      <c r="J58" s="3"/>
      <c r="K58" s="124"/>
      <c r="L58" s="124"/>
      <c r="M58" s="124"/>
      <c r="N58" s="124"/>
    </row>
    <row r="59" spans="2:14" ht="31.15" customHeight="1" x14ac:dyDescent="0.25">
      <c r="B59" s="22"/>
      <c r="C59" s="154" t="s">
        <v>3</v>
      </c>
      <c r="D59" s="43"/>
      <c r="E59" s="181" t="s">
        <v>23</v>
      </c>
      <c r="F59" s="182">
        <f>IF(E59="25mm",Sheet2!H4,IF(E59="40mm",Sheet2!H5,IF(E59="50mm",Sheet2!H6,IF(E59="60mm",Sheet2!H7,IF(E59="70mm",Sheet2!H8,IF(E59="75mm",Sheet2!H9,IF(E59="90mm",Sheet2!H10,IF(E59="120mm",Sheet2!H11,0))))))))</f>
        <v>3.15</v>
      </c>
      <c r="G59" s="183">
        <f>D23</f>
        <v>2</v>
      </c>
      <c r="H59" s="3"/>
      <c r="I59" s="3"/>
      <c r="J59" s="3"/>
      <c r="K59" s="124"/>
      <c r="L59" s="124"/>
      <c r="M59" s="124"/>
      <c r="N59" s="124"/>
    </row>
    <row r="60" spans="2:14" ht="29.45" customHeight="1" x14ac:dyDescent="0.25">
      <c r="B60" s="22"/>
      <c r="C60" s="154" t="s">
        <v>5</v>
      </c>
      <c r="D60" s="43"/>
      <c r="E60" s="181" t="s">
        <v>20</v>
      </c>
      <c r="F60" s="184">
        <f>IF(E60="25mm",Sheet2!H4,IF(E60="40mm",Sheet2!H5,IF(E60="50mm",Sheet2!H6,IF(E60="60mm",Sheet2!H7,IF(E60="70mm",Sheet2!H8,IF(E60="75mm",Sheet2!H9,IF(E60="90mm",Sheet2!H10,IF(E60="120mm",Sheet2!H11,0))))))))</f>
        <v>1.8</v>
      </c>
      <c r="G60" s="185">
        <f>D24</f>
        <v>1.3</v>
      </c>
      <c r="H60" s="3"/>
      <c r="I60" s="3"/>
      <c r="J60" s="3"/>
      <c r="K60" s="124"/>
      <c r="L60" s="124"/>
      <c r="M60" s="124"/>
      <c r="N60" s="124"/>
    </row>
    <row r="61" spans="2:14" ht="21" customHeight="1" x14ac:dyDescent="0.25">
      <c r="B61" s="22"/>
      <c r="C61" s="2"/>
      <c r="D61" s="43"/>
      <c r="E61" s="43"/>
      <c r="F61" s="43"/>
      <c r="G61" s="2"/>
      <c r="H61" s="3"/>
      <c r="I61" s="14"/>
      <c r="J61" s="3"/>
      <c r="K61" s="124"/>
      <c r="L61" s="124"/>
      <c r="M61" s="124"/>
      <c r="N61" s="124"/>
    </row>
    <row r="62" spans="2:14" ht="25.15" customHeight="1" x14ac:dyDescent="0.25">
      <c r="B62" s="225">
        <v>7</v>
      </c>
      <c r="C62" s="138" t="s">
        <v>31</v>
      </c>
      <c r="D62" s="139"/>
      <c r="E62" s="131"/>
      <c r="F62" s="131"/>
      <c r="G62" s="132"/>
      <c r="H62" s="3"/>
      <c r="I62" s="3"/>
      <c r="J62" s="3"/>
      <c r="K62" s="124"/>
      <c r="L62" s="124"/>
      <c r="M62" s="124"/>
      <c r="N62" s="124"/>
    </row>
    <row r="63" spans="2:14" ht="15.75" x14ac:dyDescent="0.25">
      <c r="B63" s="22"/>
      <c r="C63" s="2"/>
      <c r="D63" s="43"/>
      <c r="E63" s="43"/>
      <c r="F63" s="269"/>
      <c r="G63" s="269"/>
      <c r="H63" s="3"/>
      <c r="I63" s="3"/>
      <c r="J63" s="3"/>
      <c r="K63" s="124"/>
      <c r="L63" s="124"/>
      <c r="M63" s="124"/>
      <c r="N63" s="124"/>
    </row>
    <row r="64" spans="2:14" ht="24" customHeight="1" x14ac:dyDescent="0.25">
      <c r="B64" s="22"/>
      <c r="C64" s="154" t="s">
        <v>35</v>
      </c>
      <c r="D64" s="147"/>
      <c r="E64" s="135" t="s">
        <v>32</v>
      </c>
      <c r="F64" s="186">
        <f>IF(E64=Sheet2!E67,Sheet2!F67,IF(E64=Sheet2!E68,Sheet2!F68,IF(E64=Sheet2!E69,Sheet2!F69,IF(E64=Sheet2!E70,Sheet2!F70,IF(E64=Sheet2!E71,Sheet2!F71,0)))))</f>
        <v>1</v>
      </c>
      <c r="G64" s="94" t="s">
        <v>93</v>
      </c>
      <c r="H64" s="3"/>
      <c r="I64" s="3"/>
      <c r="J64" s="3"/>
      <c r="K64" s="124"/>
      <c r="L64" s="124"/>
      <c r="M64" s="124"/>
      <c r="N64" s="124"/>
    </row>
    <row r="65" spans="2:29" ht="33" customHeight="1" x14ac:dyDescent="0.25">
      <c r="B65" s="22"/>
      <c r="C65" s="2"/>
      <c r="D65" s="43"/>
      <c r="E65" s="43"/>
      <c r="F65" s="43"/>
      <c r="G65" s="2"/>
      <c r="H65" s="3"/>
      <c r="I65" s="3"/>
      <c r="J65" s="3"/>
      <c r="K65" s="124"/>
      <c r="L65" s="124"/>
      <c r="M65" s="124"/>
      <c r="N65" s="124"/>
    </row>
    <row r="66" spans="2:29" ht="25.15" customHeight="1" x14ac:dyDescent="0.25">
      <c r="B66" s="187"/>
      <c r="C66" s="138" t="s">
        <v>86</v>
      </c>
      <c r="D66" s="138"/>
      <c r="E66" s="187"/>
      <c r="F66" s="131"/>
      <c r="G66" s="132"/>
      <c r="H66" s="3"/>
      <c r="I66" s="3"/>
      <c r="J66" s="3"/>
      <c r="K66" s="124"/>
      <c r="L66" s="124"/>
      <c r="M66" s="124"/>
      <c r="N66" s="124"/>
    </row>
    <row r="67" spans="2:29" ht="16.149999999999999" customHeight="1" x14ac:dyDescent="0.25">
      <c r="B67" s="188"/>
      <c r="C67" s="189"/>
      <c r="D67" s="171"/>
      <c r="E67" s="171"/>
      <c r="F67" s="43"/>
      <c r="G67" s="2"/>
      <c r="H67" s="3"/>
      <c r="I67" s="3"/>
      <c r="J67" s="3"/>
      <c r="K67" s="124"/>
      <c r="L67" s="124"/>
      <c r="M67" s="124"/>
      <c r="N67" s="124"/>
    </row>
    <row r="68" spans="2:29" ht="24.6" customHeight="1" x14ac:dyDescent="0.25">
      <c r="B68" s="118"/>
      <c r="C68" s="154"/>
      <c r="D68" s="147" t="s">
        <v>53</v>
      </c>
      <c r="E68" s="190" t="s">
        <v>113</v>
      </c>
      <c r="F68" s="191" t="s">
        <v>54</v>
      </c>
      <c r="G68" s="2"/>
      <c r="H68" s="3"/>
      <c r="I68" s="3"/>
      <c r="J68" s="3"/>
      <c r="K68" s="124"/>
      <c r="L68" s="124"/>
      <c r="M68" s="124"/>
      <c r="N68" s="124"/>
    </row>
    <row r="69" spans="2:29" ht="22.9" customHeight="1" x14ac:dyDescent="0.25">
      <c r="B69" s="22"/>
      <c r="C69" s="154" t="s">
        <v>4</v>
      </c>
      <c r="D69" s="192">
        <f>IF(E58="25mm",Sheet2!J4*E43,IF(E58="40mm",Sheet2!J5*E43,IF(E58="50mm",Sheet2!J6*E43,IF(E58="60mm",Sheet2!J7*E43,IF(E58="70mm",Sheet2!J8*E43,IF(E58="75mm",Sheet2!J9*E43,IF(E58="90mm",Sheet2!J10*E43,IF(E58="120mm",Sheet2!J11*E43,0))))))))</f>
        <v>8061</v>
      </c>
      <c r="E69" s="193">
        <f>D69*$D$73</f>
        <v>806.1</v>
      </c>
      <c r="F69" s="194">
        <f>IF($D$73&gt;0,D69*(1-$D$73))</f>
        <v>7254.9000000000005</v>
      </c>
      <c r="G69" s="195"/>
      <c r="H69" s="3"/>
      <c r="I69" s="3"/>
      <c r="J69" s="3"/>
      <c r="K69" s="124"/>
      <c r="L69" s="124"/>
      <c r="M69" s="124"/>
      <c r="N69" s="124"/>
    </row>
    <row r="70" spans="2:29" ht="22.9" customHeight="1" x14ac:dyDescent="0.25">
      <c r="B70" s="22"/>
      <c r="C70" s="154" t="s">
        <v>3</v>
      </c>
      <c r="D70" s="196">
        <f>IF(E59="25mm",Sheet2!J4*E45,IF(E59="40mm",Sheet2!J5*E45,IF(E59="50mm",Sheet2!J6*E45,IF(E59="60mm",Sheet2!J7*E45,IF(E59="70mm",Sheet2!J8*E45,IF(E59="75mm",Sheet2!J9*E45,IF(E59="90mm",Sheet2!J10*E45,IF(E59="120mm",Sheet2!J11*E45,0))))))))</f>
        <v>5475.5999999999995</v>
      </c>
      <c r="E70" s="197">
        <f>D70*$D$73</f>
        <v>547.55999999999995</v>
      </c>
      <c r="F70" s="198">
        <f>IF($D$73&gt;0,D70*(1-$D$73))</f>
        <v>4928.04</v>
      </c>
      <c r="G70" s="195"/>
      <c r="H70" s="3"/>
      <c r="I70" s="3"/>
      <c r="J70" s="3"/>
      <c r="K70" s="124"/>
      <c r="L70" s="124"/>
      <c r="M70" s="124"/>
      <c r="N70" s="124"/>
    </row>
    <row r="71" spans="2:29" ht="24.6" customHeight="1" x14ac:dyDescent="0.25">
      <c r="B71" s="22"/>
      <c r="C71" s="154" t="s">
        <v>5</v>
      </c>
      <c r="D71" s="199">
        <f>IF(E60="25mm",Sheet2!J4*E47,IF(E60="40mm",Sheet2!J5*E47,IF(E60="50mm",Sheet2!J6*E47,IF(E60="60mm",Sheet2!J7*E47,IF(E60="70mm",Sheet2!J8*E47,IF(E60="75mm",Sheet2!J9*E47,IF(E60="90mm",Sheet2!J10*E47,IF(E60="120mm",Sheet2!J11*E47,0))))))))</f>
        <v>3714.0000000000005</v>
      </c>
      <c r="E71" s="200">
        <f>D71*$D$73</f>
        <v>371.40000000000009</v>
      </c>
      <c r="F71" s="198">
        <f>IF($D$73&gt;0,D71*(1-$D$73))</f>
        <v>3342.6000000000004</v>
      </c>
      <c r="G71" s="195"/>
      <c r="H71" s="3"/>
      <c r="I71" s="3"/>
      <c r="J71" s="3"/>
      <c r="K71" s="124"/>
      <c r="L71" s="124"/>
      <c r="M71" s="124"/>
      <c r="N71" s="124"/>
    </row>
    <row r="72" spans="2:29" ht="22.9" customHeight="1" x14ac:dyDescent="0.25">
      <c r="B72" s="22"/>
      <c r="C72" s="201" t="s">
        <v>27</v>
      </c>
      <c r="D72" s="202">
        <f>SUM(D69:D71)</f>
        <v>17250.599999999999</v>
      </c>
      <c r="E72" s="203">
        <f>SUM(E69:E71)</f>
        <v>1725.06</v>
      </c>
      <c r="F72" s="204">
        <f>SUM(F69:F71)</f>
        <v>15525.54</v>
      </c>
      <c r="G72" s="205"/>
      <c r="H72" s="3"/>
      <c r="I72" s="3"/>
      <c r="J72" s="3"/>
      <c r="K72" s="124"/>
      <c r="L72" s="124"/>
      <c r="M72" s="124"/>
      <c r="N72" s="124"/>
    </row>
    <row r="73" spans="2:29" ht="19.149999999999999" customHeight="1" x14ac:dyDescent="0.25">
      <c r="B73" s="22" t="s">
        <v>51</v>
      </c>
      <c r="C73" s="154" t="s">
        <v>49</v>
      </c>
      <c r="D73" s="206" t="str">
        <f>IF(D72&gt;=10000,"10%",IF(D72&gt;=5000,"5%","0%"))</f>
        <v>10%</v>
      </c>
      <c r="E73" s="154"/>
      <c r="F73" s="207"/>
      <c r="G73" s="3"/>
      <c r="H73" s="3"/>
      <c r="I73" s="3"/>
      <c r="J73" s="3"/>
      <c r="K73" s="124"/>
      <c r="L73" s="124"/>
      <c r="M73" s="124"/>
      <c r="N73" s="124"/>
    </row>
    <row r="74" spans="2:29" ht="21" x14ac:dyDescent="0.25">
      <c r="B74" s="22" t="s">
        <v>51</v>
      </c>
      <c r="C74" s="154" t="s">
        <v>50</v>
      </c>
      <c r="D74" s="208">
        <f>D72*D73</f>
        <v>1725.06</v>
      </c>
      <c r="E74" s="154"/>
      <c r="F74" s="207"/>
      <c r="G74" s="3"/>
      <c r="H74" s="3"/>
      <c r="I74" s="3"/>
      <c r="J74" s="3"/>
      <c r="K74" s="124"/>
      <c r="L74" s="124"/>
      <c r="M74" s="124"/>
      <c r="N74" s="124"/>
    </row>
    <row r="75" spans="2:29" ht="21" x14ac:dyDescent="0.25">
      <c r="B75" s="209"/>
      <c r="C75" s="201" t="s">
        <v>27</v>
      </c>
      <c r="D75" s="210">
        <f>D72-D74</f>
        <v>15525.539999999999</v>
      </c>
      <c r="E75" s="154"/>
      <c r="F75" s="207"/>
      <c r="G75" s="3"/>
      <c r="H75" s="3"/>
      <c r="I75" s="3"/>
      <c r="J75" s="3"/>
      <c r="K75" s="124"/>
      <c r="L75" s="124"/>
      <c r="M75" s="124"/>
      <c r="N75" s="124"/>
    </row>
    <row r="76" spans="2:29" ht="19.149999999999999" customHeight="1" x14ac:dyDescent="0.25">
      <c r="B76" s="22"/>
      <c r="C76" s="2"/>
      <c r="D76" s="43"/>
      <c r="E76" s="43"/>
      <c r="F76" s="43"/>
      <c r="G76" s="2"/>
      <c r="H76" s="3"/>
      <c r="I76" s="3"/>
      <c r="J76" s="3"/>
      <c r="K76" s="124"/>
      <c r="L76" s="124"/>
      <c r="M76" s="124"/>
      <c r="N76" s="124"/>
    </row>
    <row r="77" spans="2:29" ht="25.15" customHeight="1" x14ac:dyDescent="0.25">
      <c r="B77" s="267" t="s">
        <v>2</v>
      </c>
      <c r="C77" s="267"/>
      <c r="D77" s="267"/>
      <c r="E77" s="267"/>
      <c r="F77" s="267"/>
      <c r="G77" s="211"/>
      <c r="H77" s="211"/>
      <c r="I77" s="3"/>
      <c r="J77" s="3"/>
      <c r="K77" s="124"/>
      <c r="L77" s="127"/>
      <c r="M77" s="124"/>
      <c r="N77" s="125"/>
      <c r="O77" s="96"/>
      <c r="P77" s="96"/>
      <c r="Q77" s="96"/>
      <c r="R77" s="96"/>
      <c r="S77" s="96"/>
      <c r="T77" s="96"/>
      <c r="U77" s="96"/>
      <c r="V77" s="96"/>
      <c r="W77" s="96"/>
      <c r="X77" s="96"/>
      <c r="Y77" s="96"/>
      <c r="Z77" s="96"/>
      <c r="AA77" s="96"/>
      <c r="AB77" s="96"/>
      <c r="AC77" s="96"/>
    </row>
    <row r="78" spans="2:29" ht="12.6" customHeight="1" x14ac:dyDescent="0.35">
      <c r="B78" s="3"/>
      <c r="C78" s="14"/>
      <c r="D78" s="23"/>
      <c r="E78" s="23"/>
      <c r="F78" s="23"/>
      <c r="G78" s="5"/>
      <c r="H78" s="14"/>
      <c r="I78" s="30"/>
      <c r="J78" s="21"/>
      <c r="K78" s="125"/>
      <c r="L78" s="125"/>
      <c r="M78" s="125"/>
      <c r="N78" s="124"/>
      <c r="O78" s="96"/>
      <c r="P78" s="96"/>
      <c r="Q78" s="96"/>
      <c r="R78" s="96"/>
      <c r="S78" s="96"/>
      <c r="T78" s="96"/>
      <c r="U78" s="96"/>
      <c r="V78" s="96"/>
      <c r="W78" s="96"/>
      <c r="X78" s="96"/>
      <c r="Y78" s="96"/>
      <c r="Z78" s="96"/>
      <c r="AA78" s="96"/>
      <c r="AB78" s="96"/>
      <c r="AC78" s="96"/>
    </row>
    <row r="79" spans="2:29" ht="31.15" customHeight="1" x14ac:dyDescent="0.25">
      <c r="B79" s="3"/>
      <c r="C79" s="212" t="s">
        <v>4</v>
      </c>
      <c r="D79" s="213">
        <f>IF(F79&gt;=G79,G79,F79)</f>
        <v>4.0844309356972852</v>
      </c>
      <c r="E79" s="214" t="s">
        <v>48</v>
      </c>
      <c r="F79" s="262">
        <f>((F69/E44)*(G12*Sheet2!B58)*(F58*Sheet2!B58)*F64)/(Sheet2!O39*((F58*Sheet2!B58)-(G12*Sheet2!B58))*Sheet2!G74*24)</f>
        <v>4.0844309356972852</v>
      </c>
      <c r="G79" s="264">
        <f>((F69/E44)*(D12*Sheet2!B58)*(F58*Sheet2!B58)*F64)/(Sheet2!E38*((F58*Sheet2!B58)-(D12*Sheet2!B58))*Sheet2!G74*24)</f>
        <v>4.9394562885003683</v>
      </c>
      <c r="H79" s="21"/>
      <c r="I79" s="21"/>
      <c r="J79" s="215"/>
      <c r="K79" s="128"/>
      <c r="L79" s="125"/>
      <c r="M79" s="125"/>
      <c r="N79" s="124"/>
      <c r="O79" s="96"/>
      <c r="P79" s="96"/>
      <c r="Q79" s="96"/>
      <c r="R79" s="96"/>
      <c r="S79" s="96"/>
      <c r="T79" s="96"/>
      <c r="U79" s="96"/>
      <c r="V79" s="96"/>
      <c r="W79" s="96"/>
      <c r="X79" s="96"/>
      <c r="Y79" s="96"/>
      <c r="Z79" s="96"/>
      <c r="AA79" s="96"/>
      <c r="AB79" s="96"/>
      <c r="AC79" s="96"/>
    </row>
    <row r="80" spans="2:29" ht="35.450000000000003" customHeight="1" x14ac:dyDescent="0.3">
      <c r="B80" s="3"/>
      <c r="C80" s="216" t="s">
        <v>3</v>
      </c>
      <c r="D80" s="217">
        <f>IF(F80&gt;=G80,G80,F80)</f>
        <v>6.1608248013704969</v>
      </c>
      <c r="E80" s="218" t="s">
        <v>48</v>
      </c>
      <c r="F80" s="262">
        <f>((F70/E54)*(G13*Sheet2!B58)*(F59*Sheet2!B58)*F64)/(Sheet2!O40*((F59*Sheet2!B58)-(G13*Sheet2!B58))*Sheet2!G75*24)</f>
        <v>6.1608248013704969</v>
      </c>
      <c r="G80" s="264">
        <f>((F70/E54)*(D13*Sheet2!B58)*(F59*Sheet2!B58)*F64)/(Sheet2!E38*((F59*Sheet2!B58)-(D13*Sheet2!B58))*Sheet2!G75*24)</f>
        <v>8.5664335055764553</v>
      </c>
      <c r="H80" s="95"/>
      <c r="I80" s="215"/>
      <c r="J80" s="219"/>
      <c r="K80" s="125"/>
      <c r="L80" s="125"/>
      <c r="M80" s="125"/>
      <c r="N80" s="124"/>
      <c r="O80" s="96"/>
      <c r="P80" s="96"/>
      <c r="Q80" s="96"/>
      <c r="R80" s="96"/>
      <c r="S80" s="96"/>
      <c r="T80" s="96"/>
      <c r="U80" s="96"/>
      <c r="V80" s="96"/>
      <c r="W80" s="96"/>
      <c r="X80" s="96"/>
      <c r="Y80" s="96"/>
      <c r="Z80" s="96"/>
      <c r="AA80" s="96"/>
      <c r="AB80" s="96"/>
      <c r="AC80" s="96"/>
    </row>
    <row r="81" spans="2:30" ht="34.15" customHeight="1" x14ac:dyDescent="0.3">
      <c r="B81" s="3"/>
      <c r="C81" s="212" t="s">
        <v>5</v>
      </c>
      <c r="D81" s="213">
        <f>IF(F81&gt;=G81,G81,F81)</f>
        <v>5.201981577494533</v>
      </c>
      <c r="E81" s="214" t="s">
        <v>48</v>
      </c>
      <c r="F81" s="263">
        <f>((F71/E48)*(G14*Sheet2!B58)*(F60*Sheet2!B58)*F64)/(Sheet2!O41*((F60*Sheet2!B58)-(G14*Sheet2!B58))*Sheet2!G76*24)</f>
        <v>5.201981577494533</v>
      </c>
      <c r="G81" s="264">
        <f>((F71/E48)*(D14*Sheet2!B58)*(F60*Sheet2!B58)*F64)/(Sheet2!E38*((F60*Sheet2!B58)-(D14*Sheet2!B58))*Sheet2!G76*24)</f>
        <v>6.7430805498776891</v>
      </c>
      <c r="H81" s="95"/>
      <c r="I81" s="219"/>
      <c r="J81" s="14"/>
      <c r="K81" s="129"/>
      <c r="L81" s="130"/>
      <c r="M81" s="125"/>
      <c r="N81" s="124"/>
      <c r="O81" s="96"/>
      <c r="P81" s="96"/>
      <c r="Q81" s="96"/>
      <c r="R81" s="96"/>
      <c r="S81" s="96"/>
      <c r="T81" s="96"/>
      <c r="U81" s="96"/>
      <c r="V81" s="96"/>
      <c r="W81" s="96"/>
      <c r="X81" s="96"/>
      <c r="Y81" s="96"/>
      <c r="Z81" s="96"/>
      <c r="AA81" s="96"/>
      <c r="AB81" s="96"/>
      <c r="AC81" s="96"/>
    </row>
    <row r="82" spans="2:30" ht="18.75" x14ac:dyDescent="0.3">
      <c r="B82" s="3"/>
      <c r="C82" s="3"/>
      <c r="D82" s="23"/>
      <c r="E82" s="134"/>
      <c r="F82" s="120" t="s">
        <v>132</v>
      </c>
      <c r="G82" s="120" t="s">
        <v>131</v>
      </c>
      <c r="H82" s="95"/>
      <c r="I82" s="220"/>
      <c r="J82" s="14"/>
      <c r="K82" s="129"/>
      <c r="L82" s="130"/>
      <c r="M82" s="125"/>
      <c r="N82" s="124"/>
      <c r="O82" s="96"/>
      <c r="P82" s="96"/>
      <c r="Q82" s="96"/>
      <c r="R82" s="96"/>
      <c r="S82" s="96"/>
      <c r="T82" s="96"/>
      <c r="U82" s="96"/>
      <c r="V82" s="96"/>
      <c r="W82" s="96"/>
      <c r="X82" s="96"/>
      <c r="Y82" s="96"/>
      <c r="Z82" s="96"/>
      <c r="AA82" s="96"/>
      <c r="AB82" s="96"/>
      <c r="AC82" s="96"/>
    </row>
    <row r="83" spans="2:30" ht="21" x14ac:dyDescent="0.35">
      <c r="B83" s="3"/>
      <c r="C83" s="3"/>
      <c r="D83" s="23"/>
      <c r="E83" s="134"/>
      <c r="F83" s="134"/>
      <c r="G83" s="4"/>
      <c r="H83" s="95"/>
      <c r="I83" s="220"/>
      <c r="J83" s="14"/>
      <c r="K83" s="129"/>
      <c r="L83" s="130"/>
      <c r="M83" s="125"/>
      <c r="N83" s="124"/>
      <c r="O83" s="96"/>
      <c r="P83" s="96"/>
      <c r="Q83" s="96"/>
      <c r="R83" s="96"/>
      <c r="S83" s="96"/>
      <c r="T83" s="96"/>
      <c r="U83" s="96"/>
      <c r="V83" s="96"/>
      <c r="W83" s="96"/>
      <c r="X83" s="96"/>
      <c r="Y83" s="96"/>
      <c r="Z83" s="96"/>
      <c r="AA83" s="96"/>
      <c r="AB83" s="96"/>
      <c r="AC83" s="96"/>
    </row>
    <row r="84" spans="2:30" ht="21" x14ac:dyDescent="0.35">
      <c r="B84" s="14"/>
      <c r="C84" s="14"/>
      <c r="D84" s="23"/>
      <c r="E84" s="23"/>
      <c r="F84" s="23"/>
      <c r="G84" s="4"/>
      <c r="H84" s="95"/>
      <c r="I84" s="220"/>
      <c r="J84" s="14"/>
      <c r="K84" s="129"/>
      <c r="L84" s="130"/>
      <c r="M84" s="125"/>
      <c r="N84" s="127"/>
      <c r="O84" s="96"/>
      <c r="P84" s="96"/>
      <c r="Q84" s="96"/>
      <c r="R84" s="96"/>
      <c r="S84" s="96"/>
      <c r="T84" s="96"/>
      <c r="U84" s="96"/>
      <c r="V84" s="96"/>
      <c r="W84" s="96"/>
      <c r="X84" s="96"/>
      <c r="Y84" s="96"/>
      <c r="Z84" s="96"/>
      <c r="AA84" s="96"/>
      <c r="AB84" s="96"/>
      <c r="AC84" s="96"/>
    </row>
    <row r="85" spans="2:30" ht="18.75" x14ac:dyDescent="0.3">
      <c r="B85" s="256" t="s">
        <v>118</v>
      </c>
      <c r="C85" s="256"/>
      <c r="D85" s="257"/>
      <c r="E85" s="257"/>
      <c r="F85" s="257"/>
      <c r="G85" s="257"/>
      <c r="H85" s="95"/>
      <c r="I85" s="220"/>
      <c r="J85" s="14"/>
      <c r="K85" s="129"/>
      <c r="L85" s="130"/>
      <c r="M85" s="125"/>
      <c r="N85" s="127"/>
      <c r="O85" s="96"/>
      <c r="P85" s="96"/>
      <c r="Q85" s="96"/>
      <c r="R85" s="96"/>
      <c r="S85" s="96"/>
      <c r="T85" s="96"/>
      <c r="U85" s="96"/>
      <c r="V85" s="96"/>
      <c r="W85" s="96"/>
      <c r="X85" s="96"/>
      <c r="Y85" s="96"/>
      <c r="Z85" s="96"/>
      <c r="AA85" s="96"/>
      <c r="AB85" s="96"/>
      <c r="AC85" s="96"/>
    </row>
    <row r="86" spans="2:30" ht="18.75" x14ac:dyDescent="0.3">
      <c r="B86" s="7"/>
      <c r="C86" s="7"/>
      <c r="D86" s="250"/>
      <c r="E86" s="250"/>
      <c r="F86" s="250"/>
      <c r="G86" s="250"/>
      <c r="H86" s="95"/>
      <c r="I86" s="220"/>
      <c r="J86" s="14"/>
      <c r="K86" s="129"/>
      <c r="L86" s="130"/>
      <c r="M86" s="125"/>
      <c r="N86" s="127"/>
      <c r="O86" s="96"/>
      <c r="P86" s="96"/>
      <c r="Q86" s="96"/>
      <c r="R86" s="96"/>
      <c r="S86" s="96"/>
      <c r="T86" s="96"/>
      <c r="U86" s="96"/>
      <c r="V86" s="96"/>
      <c r="W86" s="96"/>
      <c r="X86" s="96"/>
      <c r="Y86" s="96"/>
      <c r="Z86" s="96"/>
      <c r="AA86" s="96"/>
      <c r="AB86" s="96"/>
      <c r="AC86" s="96"/>
    </row>
    <row r="87" spans="2:30" ht="18.75" x14ac:dyDescent="0.3">
      <c r="B87" s="7" t="s">
        <v>119</v>
      </c>
      <c r="C87" s="7"/>
      <c r="D87" s="7"/>
      <c r="E87" s="254" t="s">
        <v>120</v>
      </c>
      <c r="F87" s="250"/>
      <c r="G87" s="250"/>
      <c r="H87" s="250"/>
      <c r="I87" s="95"/>
      <c r="J87" s="220"/>
      <c r="K87" s="14"/>
      <c r="L87" s="129"/>
      <c r="M87" s="130"/>
      <c r="N87" s="125"/>
      <c r="O87" s="127"/>
      <c r="P87" s="96"/>
      <c r="Q87" s="96"/>
      <c r="R87" s="96"/>
      <c r="S87" s="96"/>
      <c r="T87" s="96"/>
      <c r="U87" s="96"/>
      <c r="V87" s="96"/>
      <c r="W87" s="96"/>
      <c r="X87" s="96"/>
      <c r="Y87" s="96"/>
      <c r="Z87" s="96"/>
      <c r="AA87" s="96"/>
      <c r="AB87" s="96"/>
      <c r="AC87" s="96"/>
      <c r="AD87" s="96"/>
    </row>
    <row r="88" spans="2:30" ht="18.75" x14ac:dyDescent="0.3">
      <c r="B88" s="7" t="s">
        <v>121</v>
      </c>
      <c r="C88" s="7"/>
      <c r="D88" s="7"/>
      <c r="E88" s="254" t="s">
        <v>122</v>
      </c>
      <c r="F88" s="250"/>
      <c r="G88" s="250"/>
      <c r="H88" s="250"/>
      <c r="I88" s="95"/>
      <c r="J88" s="220"/>
      <c r="K88" s="14"/>
      <c r="L88" s="129"/>
      <c r="M88" s="130"/>
      <c r="N88" s="125"/>
      <c r="O88" s="127"/>
      <c r="P88" s="96"/>
      <c r="Q88" s="96"/>
      <c r="R88" s="96"/>
      <c r="S88" s="96"/>
      <c r="T88" s="96"/>
      <c r="U88" s="96"/>
      <c r="V88" s="96"/>
      <c r="W88" s="96"/>
      <c r="X88" s="96"/>
      <c r="Y88" s="96"/>
      <c r="Z88" s="96"/>
      <c r="AA88" s="96"/>
      <c r="AB88" s="96"/>
      <c r="AC88" s="96"/>
      <c r="AD88" s="96"/>
    </row>
    <row r="89" spans="2:30" ht="18.75" x14ac:dyDescent="0.3">
      <c r="B89" s="7" t="s">
        <v>123</v>
      </c>
      <c r="C89" s="7"/>
      <c r="D89" s="7"/>
      <c r="E89" s="255">
        <v>0.4</v>
      </c>
      <c r="F89" s="250"/>
      <c r="G89" s="250"/>
      <c r="H89" s="250"/>
      <c r="I89" s="95"/>
      <c r="J89" s="220"/>
      <c r="K89" s="14"/>
      <c r="L89" s="129"/>
      <c r="M89" s="130"/>
      <c r="N89" s="125"/>
      <c r="O89" s="127"/>
      <c r="P89" s="96"/>
      <c r="Q89" s="96"/>
      <c r="R89" s="96"/>
      <c r="S89" s="96"/>
      <c r="T89" s="96"/>
      <c r="U89" s="96"/>
      <c r="V89" s="96"/>
      <c r="W89" s="96"/>
      <c r="X89" s="96"/>
      <c r="Y89" s="96"/>
      <c r="Z89" s="96"/>
      <c r="AA89" s="96"/>
      <c r="AB89" s="96"/>
      <c r="AC89" s="96"/>
      <c r="AD89" s="96"/>
    </row>
    <row r="90" spans="2:30" ht="18.75" x14ac:dyDescent="0.3">
      <c r="B90" s="7" t="s">
        <v>124</v>
      </c>
      <c r="C90" s="7"/>
      <c r="D90" s="7"/>
      <c r="E90" s="255">
        <v>0.25</v>
      </c>
      <c r="F90" s="250"/>
      <c r="G90" s="250"/>
      <c r="H90" s="250"/>
      <c r="I90" s="95"/>
      <c r="J90" s="220"/>
      <c r="K90" s="14"/>
      <c r="L90" s="129"/>
      <c r="M90" s="130"/>
      <c r="N90" s="125"/>
      <c r="O90" s="127"/>
      <c r="P90" s="96"/>
      <c r="Q90" s="96"/>
      <c r="R90" s="96"/>
      <c r="S90" s="96"/>
      <c r="T90" s="96"/>
      <c r="U90" s="96"/>
      <c r="V90" s="96"/>
      <c r="W90" s="96"/>
      <c r="X90" s="96"/>
      <c r="Y90" s="96"/>
      <c r="Z90" s="96"/>
      <c r="AA90" s="96"/>
      <c r="AB90" s="96"/>
      <c r="AC90" s="96"/>
      <c r="AD90" s="96"/>
    </row>
    <row r="91" spans="2:30" ht="18.75" x14ac:dyDescent="0.3">
      <c r="B91" s="7" t="s">
        <v>125</v>
      </c>
      <c r="C91" s="7"/>
      <c r="D91" s="7"/>
      <c r="E91" s="255">
        <v>0.15</v>
      </c>
      <c r="F91" s="250"/>
      <c r="G91" s="250"/>
      <c r="H91" s="250"/>
      <c r="I91" s="95"/>
      <c r="J91" s="220"/>
      <c r="K91" s="14"/>
      <c r="L91" s="129"/>
      <c r="M91" s="130"/>
      <c r="N91" s="125"/>
      <c r="O91" s="127"/>
      <c r="P91" s="96"/>
      <c r="Q91" s="96"/>
      <c r="R91" s="96"/>
      <c r="S91" s="96"/>
      <c r="T91" s="96"/>
      <c r="U91" s="96"/>
      <c r="V91" s="96"/>
      <c r="W91" s="96"/>
      <c r="X91" s="96"/>
      <c r="Y91" s="96"/>
      <c r="Z91" s="96"/>
      <c r="AA91" s="96"/>
      <c r="AB91" s="96"/>
      <c r="AC91" s="96"/>
      <c r="AD91" s="96"/>
    </row>
    <row r="92" spans="2:30" ht="18.75" x14ac:dyDescent="0.3">
      <c r="B92" s="7" t="s">
        <v>126</v>
      </c>
      <c r="C92" s="7"/>
      <c r="D92" s="7"/>
      <c r="E92" s="254" t="s">
        <v>127</v>
      </c>
      <c r="F92" s="250"/>
      <c r="G92" s="250"/>
      <c r="H92" s="250"/>
      <c r="I92" s="95"/>
      <c r="J92" s="220"/>
      <c r="K92" s="14"/>
      <c r="L92" s="129"/>
      <c r="M92" s="130"/>
      <c r="N92" s="125"/>
      <c r="O92" s="127"/>
      <c r="P92" s="96"/>
      <c r="Q92" s="96"/>
      <c r="R92" s="96"/>
      <c r="S92" s="96"/>
      <c r="T92" s="96"/>
      <c r="U92" s="96"/>
      <c r="V92" s="96"/>
      <c r="W92" s="96"/>
      <c r="X92" s="96"/>
      <c r="Y92" s="96"/>
      <c r="Z92" s="96"/>
      <c r="AA92" s="96"/>
      <c r="AB92" s="96"/>
      <c r="AC92" s="96"/>
      <c r="AD92" s="96"/>
    </row>
    <row r="93" spans="2:30" ht="18.75" x14ac:dyDescent="0.3">
      <c r="B93" s="7"/>
      <c r="C93" s="7"/>
      <c r="D93" s="7"/>
      <c r="E93" s="250"/>
      <c r="F93" s="250"/>
      <c r="G93" s="250"/>
      <c r="H93" s="250"/>
      <c r="I93" s="95"/>
      <c r="J93" s="220"/>
      <c r="K93" s="14"/>
      <c r="L93" s="129"/>
      <c r="M93" s="130"/>
      <c r="N93" s="125"/>
      <c r="O93" s="127"/>
      <c r="P93" s="96"/>
      <c r="Q93" s="96"/>
      <c r="R93" s="96"/>
      <c r="S93" s="96"/>
      <c r="T93" s="96"/>
      <c r="U93" s="96"/>
      <c r="V93" s="96"/>
      <c r="W93" s="96"/>
      <c r="X93" s="96"/>
      <c r="Y93" s="96"/>
      <c r="Z93" s="96"/>
      <c r="AA93" s="96"/>
      <c r="AB93" s="96"/>
      <c r="AC93" s="96"/>
      <c r="AD93" s="96"/>
    </row>
    <row r="94" spans="2:30" ht="18.75" x14ac:dyDescent="0.3">
      <c r="B94" s="14"/>
      <c r="C94" s="221"/>
      <c r="D94" s="221"/>
      <c r="E94" s="222"/>
      <c r="F94" s="23"/>
      <c r="G94" s="223"/>
      <c r="H94" s="223"/>
      <c r="I94" s="14"/>
      <c r="J94" s="220"/>
      <c r="K94" s="14"/>
      <c r="L94" s="110"/>
      <c r="M94" s="111"/>
      <c r="N94" s="97"/>
      <c r="O94" s="103"/>
      <c r="P94" s="96"/>
      <c r="Q94" s="96"/>
      <c r="R94" s="96"/>
      <c r="S94" s="96"/>
      <c r="T94" s="96"/>
      <c r="U94" s="96"/>
      <c r="V94" s="96"/>
      <c r="W94" s="96"/>
      <c r="X94" s="96"/>
      <c r="Y94" s="96"/>
      <c r="Z94" s="96"/>
      <c r="AA94" s="96"/>
      <c r="AB94" s="96"/>
      <c r="AC94" s="96"/>
      <c r="AD94" s="96"/>
    </row>
    <row r="95" spans="2:30" ht="18.75" x14ac:dyDescent="0.3">
      <c r="B95" s="7" t="s">
        <v>117</v>
      </c>
      <c r="C95" s="7"/>
      <c r="D95" s="252"/>
      <c r="E95" s="253"/>
      <c r="F95" s="220"/>
      <c r="G95" s="224"/>
      <c r="H95" s="14"/>
      <c r="I95" s="220"/>
      <c r="J95" s="14"/>
      <c r="K95" s="97"/>
      <c r="L95" s="99"/>
      <c r="M95" s="97"/>
      <c r="N95" s="103"/>
      <c r="O95" s="96"/>
      <c r="P95" s="96"/>
      <c r="Q95" s="96"/>
      <c r="R95" s="96"/>
      <c r="S95" s="96"/>
      <c r="T95" s="96"/>
      <c r="U95" s="96"/>
      <c r="V95" s="96"/>
      <c r="W95" s="96"/>
      <c r="X95" s="96"/>
      <c r="Y95" s="96"/>
      <c r="Z95" s="96"/>
      <c r="AA95" s="96"/>
      <c r="AB95" s="96"/>
      <c r="AC95" s="96"/>
    </row>
    <row r="96" spans="2:30" ht="18.75" x14ac:dyDescent="0.3">
      <c r="B96" s="251"/>
      <c r="C96" s="97"/>
      <c r="D96" s="100"/>
      <c r="E96" s="113"/>
      <c r="F96" s="112"/>
      <c r="G96" s="114"/>
      <c r="H96" s="96"/>
      <c r="I96" s="97"/>
      <c r="J96" s="97"/>
      <c r="K96" s="97"/>
      <c r="L96" s="99"/>
      <c r="M96" s="97"/>
      <c r="N96" s="103"/>
      <c r="O96" s="96"/>
      <c r="P96" s="96"/>
      <c r="Q96" s="96"/>
      <c r="R96" s="96"/>
      <c r="S96" s="96"/>
      <c r="T96" s="96"/>
      <c r="U96" s="96"/>
      <c r="V96" s="96"/>
      <c r="W96" s="96"/>
      <c r="X96" s="96"/>
      <c r="Y96" s="96"/>
      <c r="Z96" s="96"/>
      <c r="AA96" s="96"/>
      <c r="AB96" s="96"/>
      <c r="AC96" s="96"/>
    </row>
    <row r="97" spans="2:29" ht="18.75" x14ac:dyDescent="0.3">
      <c r="B97" s="97"/>
      <c r="C97" s="97"/>
      <c r="D97" s="100"/>
      <c r="E97" s="113"/>
      <c r="F97" s="112"/>
      <c r="G97" s="114"/>
      <c r="H97" s="96"/>
      <c r="I97" s="97"/>
      <c r="J97" s="96"/>
      <c r="K97" s="96"/>
      <c r="L97" s="103"/>
      <c r="M97" s="96"/>
      <c r="N97" s="103"/>
      <c r="O97" s="96"/>
      <c r="P97" s="96"/>
      <c r="Q97" s="96"/>
      <c r="R97" s="96"/>
      <c r="S97" s="96"/>
      <c r="T97" s="96"/>
      <c r="U97" s="96"/>
      <c r="V97" s="96"/>
      <c r="W97" s="96"/>
      <c r="X97" s="96"/>
      <c r="Y97" s="96"/>
      <c r="Z97" s="96"/>
      <c r="AA97" s="96"/>
      <c r="AB97" s="96"/>
      <c r="AC97" s="96"/>
    </row>
    <row r="98" spans="2:29" ht="18.75" x14ac:dyDescent="0.3">
      <c r="B98" s="97"/>
      <c r="C98" s="97"/>
      <c r="D98" s="100"/>
      <c r="E98" s="113"/>
      <c r="F98" s="112"/>
      <c r="G98" s="114"/>
      <c r="H98" s="96"/>
      <c r="I98" s="96"/>
      <c r="J98" s="96"/>
      <c r="K98" s="96"/>
      <c r="L98" s="103"/>
      <c r="M98" s="103"/>
      <c r="N98" s="96"/>
      <c r="O98" s="96"/>
      <c r="P98" s="96"/>
      <c r="Q98" s="96"/>
      <c r="R98" s="96"/>
      <c r="S98" s="96"/>
      <c r="T98" s="96"/>
      <c r="U98" s="96"/>
      <c r="V98" s="96"/>
      <c r="W98" s="96"/>
      <c r="X98" s="96"/>
      <c r="Y98" s="96"/>
      <c r="Z98" s="96"/>
      <c r="AA98" s="96"/>
      <c r="AB98" s="96"/>
      <c r="AC98" s="96"/>
    </row>
    <row r="99" spans="2:29" ht="18.75" x14ac:dyDescent="0.3">
      <c r="B99" s="97"/>
      <c r="C99" s="97"/>
      <c r="D99" s="100"/>
      <c r="E99" s="113"/>
      <c r="F99" s="112"/>
      <c r="G99" s="114"/>
      <c r="H99" s="96"/>
      <c r="I99" s="96"/>
      <c r="J99" s="96"/>
      <c r="K99" s="96"/>
      <c r="L99" s="103"/>
      <c r="M99" s="103"/>
      <c r="N99" s="96"/>
      <c r="O99" s="96"/>
      <c r="P99" s="96"/>
      <c r="Q99" s="96"/>
      <c r="R99" s="96"/>
      <c r="S99" s="96"/>
      <c r="T99" s="96"/>
      <c r="U99" s="96"/>
      <c r="V99" s="96"/>
      <c r="W99" s="96"/>
      <c r="X99" s="96"/>
      <c r="Y99" s="96"/>
      <c r="Z99" s="96"/>
      <c r="AA99" s="96"/>
      <c r="AB99" s="96"/>
      <c r="AC99" s="96"/>
    </row>
    <row r="100" spans="2:29" ht="21" x14ac:dyDescent="0.35">
      <c r="B100" s="97"/>
      <c r="C100" s="97"/>
      <c r="D100" s="101"/>
      <c r="E100" s="101"/>
      <c r="F100" s="101"/>
      <c r="G100" s="106"/>
      <c r="H100" s="96"/>
      <c r="I100" s="96"/>
      <c r="J100" s="96"/>
      <c r="K100" s="96"/>
      <c r="L100" s="96"/>
      <c r="M100" s="103"/>
      <c r="N100" s="96"/>
      <c r="O100" s="96"/>
      <c r="P100" s="96"/>
      <c r="Q100" s="96"/>
      <c r="R100" s="96"/>
      <c r="S100" s="96"/>
      <c r="T100" s="96"/>
      <c r="U100" s="96"/>
      <c r="V100" s="96"/>
      <c r="W100" s="96"/>
      <c r="X100" s="96"/>
      <c r="Y100" s="96"/>
      <c r="Z100" s="96"/>
      <c r="AA100" s="96"/>
      <c r="AB100" s="96"/>
      <c r="AC100" s="96"/>
    </row>
    <row r="101" spans="2:29" ht="21" x14ac:dyDescent="0.35">
      <c r="B101" s="97"/>
      <c r="C101" s="97"/>
      <c r="D101" s="101"/>
      <c r="E101" s="101"/>
      <c r="F101" s="101"/>
      <c r="G101" s="106"/>
      <c r="H101" s="96"/>
      <c r="I101" s="96"/>
      <c r="J101" s="96"/>
      <c r="K101" s="96"/>
      <c r="L101" s="103"/>
      <c r="M101" s="103"/>
      <c r="N101" s="96"/>
      <c r="O101" s="96"/>
      <c r="P101" s="96"/>
      <c r="Q101" s="96"/>
      <c r="R101" s="96"/>
      <c r="S101" s="96"/>
      <c r="T101" s="96"/>
      <c r="U101" s="96"/>
      <c r="V101" s="96"/>
      <c r="W101" s="96"/>
      <c r="X101" s="96"/>
      <c r="Y101" s="96"/>
      <c r="Z101" s="96"/>
      <c r="AA101" s="96"/>
      <c r="AB101" s="96"/>
      <c r="AC101" s="96"/>
    </row>
    <row r="102" spans="2:29" ht="21" x14ac:dyDescent="0.35">
      <c r="B102" s="96"/>
      <c r="C102" s="96"/>
      <c r="D102" s="101"/>
      <c r="E102" s="101"/>
      <c r="F102" s="101"/>
      <c r="G102" s="106"/>
      <c r="H102" s="96"/>
      <c r="I102" s="96"/>
      <c r="J102" s="96"/>
      <c r="K102" s="96"/>
      <c r="L102" s="103"/>
      <c r="M102" s="96"/>
      <c r="N102" s="96"/>
      <c r="O102" s="96"/>
      <c r="P102" s="96"/>
      <c r="Q102" s="96"/>
      <c r="R102" s="96"/>
      <c r="S102" s="96"/>
      <c r="T102" s="96"/>
      <c r="U102" s="96"/>
      <c r="V102" s="96"/>
      <c r="W102" s="96"/>
      <c r="X102" s="96"/>
      <c r="Y102" s="96"/>
      <c r="Z102" s="96"/>
      <c r="AA102" s="96"/>
      <c r="AB102" s="96"/>
      <c r="AC102" s="96"/>
    </row>
    <row r="103" spans="2:29" ht="21" x14ac:dyDescent="0.35">
      <c r="B103" s="96"/>
      <c r="C103" s="96"/>
      <c r="D103" s="101"/>
      <c r="E103" s="101"/>
      <c r="F103" s="101"/>
      <c r="G103" s="106"/>
      <c r="H103" s="96"/>
      <c r="I103" s="96"/>
      <c r="J103" s="96"/>
      <c r="K103" s="96"/>
      <c r="L103" s="103"/>
      <c r="M103" s="96"/>
      <c r="N103" s="96"/>
      <c r="O103" s="96"/>
      <c r="P103" s="96"/>
      <c r="Q103" s="96"/>
      <c r="R103" s="96"/>
      <c r="S103" s="96"/>
      <c r="T103" s="96"/>
      <c r="U103" s="96"/>
      <c r="V103" s="96"/>
      <c r="W103" s="96"/>
      <c r="X103" s="96"/>
      <c r="Y103" s="96"/>
      <c r="Z103" s="96"/>
      <c r="AA103" s="96"/>
      <c r="AB103" s="96"/>
      <c r="AC103" s="96"/>
    </row>
    <row r="104" spans="2:29" ht="21" x14ac:dyDescent="0.35">
      <c r="B104" s="103"/>
      <c r="C104" s="103"/>
      <c r="D104" s="104"/>
      <c r="E104" s="101"/>
      <c r="F104" s="101"/>
      <c r="G104" s="106"/>
      <c r="H104" s="96"/>
      <c r="I104" s="96"/>
      <c r="J104" s="96"/>
      <c r="K104" s="96"/>
      <c r="L104" s="103"/>
      <c r="M104" s="96"/>
      <c r="N104" s="96"/>
      <c r="O104" s="96"/>
      <c r="P104" s="96"/>
      <c r="Q104" s="96"/>
      <c r="R104" s="96"/>
      <c r="S104" s="96"/>
      <c r="T104" s="96"/>
      <c r="U104" s="96"/>
      <c r="V104" s="96"/>
      <c r="W104" s="96"/>
      <c r="X104" s="96"/>
      <c r="Y104" s="96"/>
      <c r="Z104" s="96"/>
      <c r="AA104" s="96"/>
      <c r="AB104" s="96"/>
      <c r="AC104" s="96"/>
    </row>
    <row r="105" spans="2:29" x14ac:dyDescent="0.25">
      <c r="B105" s="103"/>
      <c r="C105" s="103"/>
      <c r="D105" s="103"/>
      <c r="E105" s="96"/>
      <c r="F105" s="96"/>
      <c r="G105" s="96"/>
      <c r="H105" s="96"/>
      <c r="I105" s="96"/>
      <c r="J105" s="96"/>
      <c r="K105" s="96"/>
      <c r="L105" s="96"/>
      <c r="M105" s="96"/>
      <c r="N105" s="96"/>
      <c r="O105" s="96"/>
      <c r="P105" s="96"/>
      <c r="Q105" s="96"/>
      <c r="R105" s="96"/>
      <c r="S105" s="96"/>
      <c r="T105" s="96"/>
      <c r="U105" s="96"/>
      <c r="V105" s="96"/>
      <c r="W105" s="96"/>
      <c r="X105" s="96"/>
      <c r="Y105" s="96"/>
      <c r="Z105" s="96"/>
      <c r="AA105" s="96"/>
      <c r="AB105" s="96"/>
      <c r="AC105" s="96"/>
    </row>
    <row r="106" spans="2:29" x14ac:dyDescent="0.25">
      <c r="B106" s="103"/>
      <c r="C106" s="103"/>
      <c r="D106" s="103"/>
      <c r="E106" s="96"/>
      <c r="F106" s="96"/>
      <c r="G106" s="96"/>
      <c r="H106" s="96"/>
      <c r="I106" s="96"/>
      <c r="J106" s="96"/>
      <c r="K106" s="96"/>
      <c r="L106" s="96"/>
      <c r="M106" s="96"/>
      <c r="N106" s="96"/>
      <c r="O106" s="96"/>
      <c r="P106" s="96"/>
      <c r="Q106" s="96"/>
      <c r="R106" s="96"/>
      <c r="S106" s="96"/>
      <c r="T106" s="96"/>
      <c r="U106" s="96"/>
      <c r="V106" s="96"/>
      <c r="W106" s="96"/>
      <c r="X106" s="96"/>
      <c r="Y106" s="96"/>
      <c r="Z106" s="96"/>
      <c r="AA106" s="96"/>
      <c r="AB106" s="96"/>
      <c r="AC106" s="96"/>
    </row>
    <row r="107" spans="2:29" x14ac:dyDescent="0.25">
      <c r="B107" s="103"/>
      <c r="C107" s="103"/>
      <c r="D107" s="103"/>
      <c r="E107" s="96"/>
      <c r="F107" s="96"/>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row>
    <row r="108" spans="2:29" x14ac:dyDescent="0.25">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c r="AA108" s="96"/>
      <c r="AB108" s="96"/>
      <c r="AC108" s="96"/>
    </row>
    <row r="109" spans="2:29" x14ac:dyDescent="0.25">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row>
    <row r="110" spans="2:29" x14ac:dyDescent="0.25">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row>
    <row r="111" spans="2:29" x14ac:dyDescent="0.25">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row>
    <row r="112" spans="2:29" x14ac:dyDescent="0.25">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row>
    <row r="113" spans="2:29" x14ac:dyDescent="0.25">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row>
  </sheetData>
  <sheetProtection algorithmName="SHA-512" hashValue="T+U14sxDumFPILV5/ta8kJMA8/T4VUGTl5NuYNEiU8sgwBAKUmsnrYNWSQj1BOegemRdq47JoZou1WTX+2p8oQ==" saltValue="Iq9j8bqLb/yBvGoTTYK1dw==" spinCount="100000" sheet="1" objects="1" scenarios="1" formatCells="0" formatColumns="0" formatRows="0" insertColumns="0" insertRows="0" insertHyperlinks="0" deleteColumns="0" deleteRows="0" sort="0" autoFilter="0" pivotTables="0"/>
  <protectedRanges>
    <protectedRange sqref="F12:F14" name="Bereich6"/>
    <protectedRange sqref="E7" name="Bereich5"/>
    <protectedRange sqref="D18" name="Bereich3"/>
    <protectedRange sqref="E28:E30" name="Bereich4"/>
    <protectedRange sqref="E34:E38" name="Bereich7"/>
    <protectedRange sqref="E43" name="Bereich8"/>
    <protectedRange sqref="E45:E46" name="Bereich9"/>
    <protectedRange sqref="E47" name="Bereich10"/>
    <protectedRange sqref="E58:E60" name="Bereich11"/>
    <protectedRange sqref="E64" name="Bereich12"/>
  </protectedRanges>
  <mergeCells count="10">
    <mergeCell ref="C28:D28"/>
    <mergeCell ref="C30:D30"/>
    <mergeCell ref="C9:G9"/>
    <mergeCell ref="B77:F77"/>
    <mergeCell ref="C34:D34"/>
    <mergeCell ref="F63:G63"/>
    <mergeCell ref="C37:D37"/>
    <mergeCell ref="C36:D36"/>
    <mergeCell ref="C35:D35"/>
    <mergeCell ref="G43:G47"/>
  </mergeCells>
  <pageMargins left="0.7" right="0.7" top="0.75" bottom="0.75" header="0.3" footer="0.3"/>
  <pageSetup paperSize="9" orientation="portrait" r:id="rId1"/>
  <ignoredErrors>
    <ignoredError sqref="G79:G81 D79:D81 F79:F81" evalError="1"/>
  </ignoredErrors>
  <drawing r:id="rId2"/>
  <extLst>
    <ext xmlns:x14="http://schemas.microsoft.com/office/spreadsheetml/2009/9/main" uri="{CCE6A557-97BC-4b89-ADB6-D9C93CAAB3DF}">
      <x14:dataValidations xmlns:xm="http://schemas.microsoft.com/office/excel/2006/main" count="9">
        <x14:dataValidation type="list" allowBlank="1" showInputMessage="1" showErrorMessage="1" promptTitle="Thickness Roof" xr:uid="{00000000-0002-0000-0000-000000000000}">
          <x14:formula1>
            <xm:f>Sheet2!$G$4:$G$11</xm:f>
          </x14:formula1>
          <xm:sqref>E58</xm:sqref>
        </x14:dataValidation>
        <x14:dataValidation type="list" allowBlank="1" showInputMessage="1" showErrorMessage="1" promptTitle="Thickness Wall" xr:uid="{00000000-0002-0000-0000-000001000000}">
          <x14:formula1>
            <xm:f>Sheet2!$G$4:$G$11</xm:f>
          </x14:formula1>
          <xm:sqref>E59</xm:sqref>
        </x14:dataValidation>
        <x14:dataValidation type="list" allowBlank="1" showInputMessage="1" showErrorMessage="1" promptTitle="Thickness Floor" xr:uid="{00000000-0002-0000-0000-000002000000}">
          <x14:formula1>
            <xm:f>Sheet2!$G$4:$G$11</xm:f>
          </x14:formula1>
          <xm:sqref>E60</xm:sqref>
        </x14:dataValidation>
        <x14:dataValidation type="list" allowBlank="1" showInputMessage="1" showErrorMessage="1" xr:uid="{00000000-0002-0000-0000-000003000000}">
          <x14:formula1>
            <xm:f>Sheet2!$C$6:$C$7</xm:f>
          </x14:formula1>
          <xm:sqref>D6</xm:sqref>
        </x14:dataValidation>
        <x14:dataValidation type="list" allowBlank="1" showInputMessage="1" showErrorMessage="1" xr:uid="{00000000-0002-0000-0000-000004000000}">
          <x14:formula1>
            <xm:f>Sheet2!$D$11:$D$13</xm:f>
          </x14:formula1>
          <xm:sqref>D18</xm:sqref>
        </x14:dataValidation>
        <x14:dataValidation type="list" allowBlank="1" showInputMessage="1" showErrorMessage="1" xr:uid="{00000000-0002-0000-0000-000005000000}">
          <x14:formula1>
            <xm:f>Sheet2!$F$23:$F$28</xm:f>
          </x14:formula1>
          <xm:sqref>E30</xm:sqref>
        </x14:dataValidation>
        <x14:dataValidation type="list" allowBlank="1" showInputMessage="1" showErrorMessage="1" xr:uid="{00000000-0002-0000-0000-000006000000}">
          <x14:formula1>
            <xm:f>Sheet2!$C$23:$C$27</xm:f>
          </x14:formula1>
          <xm:sqref>E28</xm:sqref>
        </x14:dataValidation>
        <x14:dataValidation type="list" allowBlank="1" showInputMessage="1" showErrorMessage="1" xr:uid="{00000000-0002-0000-0000-000007000000}">
          <x14:formula1>
            <xm:f>Sheet2!$H$32:$H$36</xm:f>
          </x14:formula1>
          <xm:sqref>E7</xm:sqref>
        </x14:dataValidation>
        <x14:dataValidation type="list" allowBlank="1" showInputMessage="1" showErrorMessage="1" xr:uid="{00000000-0002-0000-0000-000008000000}">
          <x14:formula1>
            <xm:f>Sheet2!$E$67:$E$71</xm:f>
          </x14:formula1>
          <xm:sqref>E64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W78"/>
  <sheetViews>
    <sheetView topLeftCell="A37" workbookViewId="0">
      <selection activeCell="B58" sqref="B58"/>
    </sheetView>
  </sheetViews>
  <sheetFormatPr defaultColWidth="8.85546875" defaultRowHeight="15" x14ac:dyDescent="0.25"/>
  <cols>
    <col min="5" max="5" width="22.28515625" customWidth="1"/>
    <col min="7" max="7" width="16.42578125" customWidth="1"/>
    <col min="8" max="8" width="16.7109375" customWidth="1"/>
    <col min="9" max="9" width="16.42578125" customWidth="1"/>
    <col min="10" max="10" width="28" customWidth="1"/>
    <col min="11" max="11" width="17.85546875" customWidth="1"/>
    <col min="15" max="15" width="17.5703125" customWidth="1"/>
  </cols>
  <sheetData>
    <row r="2" spans="2:23" ht="26.25" x14ac:dyDescent="0.25">
      <c r="B2" s="79"/>
      <c r="C2" s="79"/>
      <c r="D2" s="79"/>
      <c r="E2" s="79"/>
      <c r="F2" s="80"/>
      <c r="G2" s="80"/>
      <c r="H2" s="80"/>
      <c r="I2" s="80"/>
      <c r="J2" s="80"/>
      <c r="K2" s="80"/>
      <c r="L2" s="80"/>
      <c r="M2" s="80"/>
      <c r="N2" s="80"/>
      <c r="O2" s="80"/>
      <c r="P2" s="81"/>
      <c r="Q2" s="81"/>
      <c r="R2" s="81"/>
      <c r="S2" s="81"/>
      <c r="T2" s="81"/>
      <c r="U2" s="82"/>
      <c r="V2" s="82"/>
      <c r="W2" s="82"/>
    </row>
    <row r="3" spans="2:23" ht="21" x14ac:dyDescent="0.35">
      <c r="B3" s="83"/>
      <c r="C3" s="5"/>
      <c r="D3" s="5"/>
      <c r="E3" s="5"/>
      <c r="F3" s="5"/>
      <c r="G3" s="273" t="s">
        <v>18</v>
      </c>
      <c r="H3" s="274"/>
      <c r="I3" s="274"/>
      <c r="J3" s="274"/>
      <c r="K3" s="274"/>
      <c r="L3" s="275"/>
      <c r="M3" s="41"/>
      <c r="N3" s="14"/>
      <c r="O3" s="272"/>
      <c r="P3" s="272"/>
      <c r="Q3" s="272"/>
      <c r="R3" s="272"/>
      <c r="S3" s="272"/>
      <c r="T3" s="272"/>
      <c r="U3" s="272"/>
      <c r="V3" s="272"/>
      <c r="W3" s="272"/>
    </row>
    <row r="4" spans="2:23" ht="21" x14ac:dyDescent="0.35">
      <c r="B4" s="5"/>
      <c r="C4" s="5"/>
      <c r="D4" s="5"/>
      <c r="E4" s="5"/>
      <c r="F4" s="5"/>
      <c r="G4" s="42" t="s">
        <v>19</v>
      </c>
      <c r="H4" s="43">
        <v>1.1000000000000001</v>
      </c>
      <c r="I4" s="44">
        <v>50.87</v>
      </c>
      <c r="J4" s="231">
        <v>17.66</v>
      </c>
      <c r="K4" s="44"/>
      <c r="L4" s="45"/>
      <c r="M4" s="21"/>
      <c r="N4" s="14"/>
      <c r="O4" s="14"/>
      <c r="P4" s="77"/>
      <c r="Q4" s="14"/>
      <c r="R4" s="14"/>
      <c r="S4" s="14"/>
      <c r="T4" s="115"/>
      <c r="U4" s="115"/>
      <c r="V4" s="116"/>
      <c r="W4" s="117"/>
    </row>
    <row r="5" spans="2:23" ht="21" x14ac:dyDescent="0.35">
      <c r="B5" s="5"/>
      <c r="C5" s="5"/>
      <c r="D5" s="5"/>
      <c r="E5" s="5"/>
      <c r="F5" s="5"/>
      <c r="G5" s="42" t="s">
        <v>20</v>
      </c>
      <c r="H5" s="43">
        <v>1.8</v>
      </c>
      <c r="I5" s="44">
        <v>71.3</v>
      </c>
      <c r="J5" s="231">
        <v>24.76</v>
      </c>
      <c r="K5" s="44"/>
      <c r="L5" s="45"/>
      <c r="M5" s="21"/>
      <c r="N5" s="14"/>
      <c r="O5" s="14"/>
      <c r="P5" s="77"/>
      <c r="Q5" s="14"/>
      <c r="R5" s="14"/>
      <c r="S5" s="14"/>
      <c r="T5" s="115"/>
      <c r="U5" s="115"/>
      <c r="V5" s="116"/>
      <c r="W5" s="117"/>
    </row>
    <row r="6" spans="2:23" ht="21" x14ac:dyDescent="0.35">
      <c r="B6" s="84"/>
      <c r="C6" s="7" t="s">
        <v>36</v>
      </c>
      <c r="D6" s="5"/>
      <c r="E6" s="5"/>
      <c r="F6" s="5"/>
      <c r="G6" s="42" t="s">
        <v>21</v>
      </c>
      <c r="H6" s="43">
        <v>2.25</v>
      </c>
      <c r="I6" s="44">
        <v>88.7</v>
      </c>
      <c r="J6" s="231">
        <v>30.8</v>
      </c>
      <c r="K6" s="44"/>
      <c r="L6" s="45"/>
      <c r="M6" s="21"/>
      <c r="N6" s="14"/>
      <c r="O6" s="14"/>
      <c r="P6" s="77"/>
      <c r="Q6" s="14"/>
      <c r="R6" s="14"/>
      <c r="S6" s="14"/>
      <c r="T6" s="115"/>
      <c r="U6" s="115"/>
      <c r="V6" s="116"/>
      <c r="W6" s="117"/>
    </row>
    <row r="7" spans="2:23" ht="21" x14ac:dyDescent="0.35">
      <c r="B7" s="85"/>
      <c r="C7" s="7" t="s">
        <v>37</v>
      </c>
      <c r="D7" s="5"/>
      <c r="E7" s="5"/>
      <c r="F7" s="5"/>
      <c r="G7" s="42" t="s">
        <v>22</v>
      </c>
      <c r="H7" s="43">
        <v>2.7</v>
      </c>
      <c r="I7" s="44">
        <v>108.26</v>
      </c>
      <c r="J7" s="231">
        <v>37.590000000000003</v>
      </c>
      <c r="K7" s="44"/>
      <c r="L7" s="45"/>
      <c r="M7" s="21"/>
      <c r="N7" s="14"/>
      <c r="O7" s="14"/>
      <c r="P7" s="77"/>
      <c r="Q7" s="14"/>
      <c r="R7" s="14"/>
      <c r="S7" s="14"/>
      <c r="T7" s="115"/>
      <c r="U7" s="115"/>
      <c r="V7" s="116"/>
      <c r="W7" s="117"/>
    </row>
    <row r="8" spans="2:23" ht="21" x14ac:dyDescent="0.35">
      <c r="B8" s="86"/>
      <c r="C8" s="5"/>
      <c r="D8" s="5"/>
      <c r="E8" s="5"/>
      <c r="F8" s="5"/>
      <c r="G8" s="42" t="s">
        <v>23</v>
      </c>
      <c r="H8" s="43">
        <v>3.15</v>
      </c>
      <c r="I8" s="44">
        <v>121.3</v>
      </c>
      <c r="J8" s="231">
        <v>42.12</v>
      </c>
      <c r="K8" s="44"/>
      <c r="L8" s="45"/>
      <c r="M8" s="21"/>
      <c r="N8" s="14"/>
      <c r="O8" s="14"/>
      <c r="P8" s="77"/>
      <c r="Q8" s="14"/>
      <c r="R8" s="14"/>
      <c r="S8" s="14"/>
      <c r="T8" s="115"/>
      <c r="U8" s="115"/>
      <c r="V8" s="116"/>
      <c r="W8" s="117"/>
    </row>
    <row r="9" spans="2:23" ht="21" x14ac:dyDescent="0.35">
      <c r="B9" s="4"/>
      <c r="C9" s="5"/>
      <c r="D9" s="5"/>
      <c r="E9" s="5"/>
      <c r="F9" s="5"/>
      <c r="G9" s="42" t="s">
        <v>24</v>
      </c>
      <c r="H9" s="43">
        <v>3.4</v>
      </c>
      <c r="I9" s="44">
        <v>129.13</v>
      </c>
      <c r="J9" s="231">
        <v>44.84</v>
      </c>
      <c r="K9" s="44"/>
      <c r="L9" s="45"/>
      <c r="M9" s="21"/>
      <c r="N9" s="14"/>
      <c r="O9" s="46"/>
      <c r="P9" s="14"/>
      <c r="Q9" s="14"/>
      <c r="R9" s="14"/>
      <c r="S9" s="14"/>
      <c r="T9" s="21"/>
      <c r="U9" s="21"/>
      <c r="V9" s="21"/>
      <c r="W9" s="21"/>
    </row>
    <row r="10" spans="2:23" ht="21" x14ac:dyDescent="0.35">
      <c r="B10" s="4"/>
      <c r="C10" s="5"/>
      <c r="D10" s="5"/>
      <c r="E10" s="5"/>
      <c r="F10" s="5"/>
      <c r="G10" s="42" t="s">
        <v>25</v>
      </c>
      <c r="H10" s="43">
        <v>4.05</v>
      </c>
      <c r="I10" s="44">
        <v>154.78</v>
      </c>
      <c r="J10" s="231">
        <v>53.74</v>
      </c>
      <c r="K10" s="44"/>
      <c r="L10" s="45"/>
      <c r="M10" s="21"/>
      <c r="N10" s="14"/>
      <c r="O10" s="46"/>
      <c r="P10" s="14"/>
      <c r="Q10" s="14"/>
      <c r="R10" s="14"/>
      <c r="S10" s="14"/>
      <c r="T10" s="21"/>
      <c r="U10" s="21"/>
      <c r="V10" s="21"/>
      <c r="W10" s="21"/>
    </row>
    <row r="11" spans="2:23" ht="21" x14ac:dyDescent="0.35">
      <c r="B11" s="4"/>
      <c r="C11" s="5"/>
      <c r="D11" s="51" t="s">
        <v>56</v>
      </c>
      <c r="E11" s="5"/>
      <c r="F11" s="5"/>
      <c r="G11" s="47" t="s">
        <v>26</v>
      </c>
      <c r="H11" s="48">
        <v>5.45</v>
      </c>
      <c r="I11" s="49">
        <v>205.22</v>
      </c>
      <c r="J11" s="232">
        <v>71.260000000000005</v>
      </c>
      <c r="K11" s="49"/>
      <c r="L11" s="50"/>
      <c r="M11" s="21"/>
      <c r="N11" s="14"/>
      <c r="O11" s="44"/>
      <c r="P11" s="21"/>
      <c r="Q11" s="14"/>
      <c r="R11" s="14"/>
      <c r="S11" s="14"/>
      <c r="T11" s="14"/>
      <c r="U11" s="14"/>
      <c r="V11" s="14"/>
      <c r="W11" s="14"/>
    </row>
    <row r="12" spans="2:23" ht="21" x14ac:dyDescent="0.35">
      <c r="B12" s="2"/>
      <c r="C12" s="5"/>
      <c r="D12" s="51" t="s">
        <v>57</v>
      </c>
      <c r="E12" s="5"/>
      <c r="F12" s="5"/>
      <c r="G12" s="4"/>
      <c r="H12" s="4"/>
      <c r="I12" s="5"/>
      <c r="J12" s="233" t="s">
        <v>114</v>
      </c>
      <c r="K12" s="4"/>
      <c r="L12" s="43"/>
      <c r="M12" s="43"/>
      <c r="N12" s="44"/>
      <c r="O12" s="44"/>
      <c r="P12" s="21"/>
      <c r="Q12" s="14"/>
      <c r="R12" s="3"/>
      <c r="S12" s="3"/>
      <c r="T12" s="3"/>
      <c r="U12" s="3"/>
      <c r="V12" s="3"/>
      <c r="W12" s="3"/>
    </row>
    <row r="13" spans="2:23" ht="21" x14ac:dyDescent="0.35">
      <c r="B13" s="43"/>
      <c r="C13" s="5"/>
      <c r="D13" s="51" t="s">
        <v>58</v>
      </c>
      <c r="E13" s="5"/>
      <c r="F13" s="5"/>
      <c r="G13" s="4"/>
      <c r="H13" s="4"/>
      <c r="I13" s="4"/>
      <c r="J13" s="4"/>
      <c r="K13" s="4"/>
      <c r="L13" s="43"/>
      <c r="M13" s="43"/>
      <c r="N13" s="44"/>
      <c r="O13" s="44"/>
      <c r="P13" s="21"/>
      <c r="Q13" s="21"/>
      <c r="R13" s="30"/>
      <c r="S13" s="30"/>
      <c r="T13" s="30"/>
      <c r="U13" s="30"/>
      <c r="V13" s="30"/>
      <c r="W13" s="30"/>
    </row>
    <row r="14" spans="2:23" ht="21" x14ac:dyDescent="0.35">
      <c r="B14" s="87"/>
      <c r="C14" s="5"/>
      <c r="D14" s="5"/>
      <c r="E14" s="5"/>
      <c r="F14" s="5"/>
      <c r="G14" s="4"/>
      <c r="H14" s="4"/>
      <c r="I14" s="4"/>
      <c r="J14" s="4"/>
      <c r="K14" s="4"/>
      <c r="L14" s="43"/>
      <c r="M14" s="43"/>
      <c r="N14" s="44"/>
      <c r="O14" s="4"/>
      <c r="P14" s="21"/>
      <c r="Q14" s="21"/>
      <c r="R14" s="21"/>
      <c r="S14" s="21"/>
      <c r="T14" s="30"/>
      <c r="U14" s="30"/>
      <c r="V14" s="30"/>
      <c r="W14" s="30"/>
    </row>
    <row r="15" spans="2:23" ht="21" x14ac:dyDescent="0.35">
      <c r="B15" s="87"/>
      <c r="C15" s="5"/>
      <c r="D15" s="5"/>
      <c r="E15" s="5"/>
      <c r="F15" s="5"/>
      <c r="G15" s="4"/>
      <c r="H15" s="4"/>
      <c r="I15" s="4"/>
      <c r="J15" s="4"/>
      <c r="K15" s="4"/>
      <c r="L15" s="4"/>
      <c r="M15" s="4"/>
      <c r="N15" s="4"/>
      <c r="O15" s="4"/>
      <c r="P15" s="21"/>
      <c r="Q15" s="21"/>
      <c r="R15" s="21"/>
      <c r="S15" s="21"/>
      <c r="T15" s="30"/>
      <c r="U15" s="30"/>
      <c r="V15" s="30"/>
      <c r="W15" s="30"/>
    </row>
    <row r="16" spans="2:23" ht="21" x14ac:dyDescent="0.35">
      <c r="B16" s="87"/>
      <c r="C16" s="5"/>
      <c r="D16" s="5"/>
      <c r="E16" s="5"/>
      <c r="F16" s="5"/>
      <c r="G16" s="4"/>
      <c r="H16" s="4"/>
      <c r="I16" s="52"/>
      <c r="J16" s="52"/>
      <c r="K16" s="52"/>
      <c r="L16" s="52"/>
      <c r="M16" s="52"/>
      <c r="N16" s="52"/>
      <c r="O16" s="52"/>
      <c r="P16" s="52"/>
      <c r="Q16" s="52"/>
      <c r="R16" s="52"/>
      <c r="S16" s="52"/>
      <c r="T16" s="30"/>
      <c r="U16" s="30"/>
      <c r="V16" s="30"/>
      <c r="W16" s="30"/>
    </row>
    <row r="17" spans="2:23" ht="21" x14ac:dyDescent="0.35">
      <c r="B17" s="4"/>
      <c r="C17" s="5"/>
      <c r="D17" s="5"/>
      <c r="E17" s="5"/>
      <c r="F17" s="5"/>
      <c r="G17" s="4"/>
      <c r="H17" s="4"/>
      <c r="I17" s="52"/>
      <c r="J17" s="2"/>
      <c r="K17" s="2"/>
      <c r="L17" s="4"/>
      <c r="M17" s="4"/>
      <c r="N17" s="52"/>
      <c r="O17" s="2"/>
      <c r="P17" s="21"/>
      <c r="Q17" s="52"/>
      <c r="R17" s="21"/>
      <c r="S17" s="21"/>
      <c r="T17" s="30"/>
      <c r="U17" s="30"/>
      <c r="V17" s="30"/>
      <c r="W17" s="30"/>
    </row>
    <row r="18" spans="2:23" ht="21" x14ac:dyDescent="0.35">
      <c r="B18" s="106"/>
      <c r="C18" s="98"/>
      <c r="D18" s="98"/>
      <c r="E18" s="98"/>
      <c r="F18" s="98"/>
      <c r="G18" s="106"/>
      <c r="H18" s="106"/>
      <c r="I18" s="107"/>
      <c r="J18" s="106"/>
      <c r="K18" s="106"/>
      <c r="L18" s="106"/>
      <c r="M18" s="106"/>
      <c r="N18" s="106"/>
      <c r="O18" s="99"/>
      <c r="P18" s="99"/>
      <c r="Q18" s="99"/>
      <c r="R18" s="99"/>
      <c r="S18" s="103"/>
      <c r="T18" s="103"/>
      <c r="U18" s="103"/>
      <c r="V18" s="103"/>
      <c r="W18" s="103"/>
    </row>
    <row r="19" spans="2:23" ht="21" x14ac:dyDescent="0.35">
      <c r="B19" s="106"/>
      <c r="C19" s="98"/>
      <c r="D19" s="98"/>
      <c r="E19" s="98"/>
      <c r="F19" s="98"/>
      <c r="G19" s="106"/>
      <c r="H19" s="106"/>
      <c r="I19" s="107"/>
      <c r="J19" s="106"/>
      <c r="K19" s="106"/>
      <c r="L19" s="106"/>
      <c r="M19" s="106"/>
      <c r="N19" s="106"/>
      <c r="O19" s="99"/>
      <c r="P19" s="99"/>
      <c r="Q19" s="99"/>
      <c r="R19" s="103"/>
      <c r="S19" s="103"/>
      <c r="T19" s="103"/>
      <c r="U19" s="103"/>
      <c r="V19" s="103"/>
      <c r="W19" s="103"/>
    </row>
    <row r="20" spans="2:23" ht="21" x14ac:dyDescent="0.35">
      <c r="B20" s="4"/>
      <c r="C20" s="5"/>
      <c r="D20" s="5"/>
      <c r="E20" s="5"/>
      <c r="F20" s="5"/>
      <c r="G20" s="4"/>
      <c r="H20" s="4"/>
      <c r="I20" s="52"/>
      <c r="J20" s="4"/>
      <c r="K20" s="4"/>
      <c r="L20" s="21"/>
      <c r="M20" s="21"/>
      <c r="N20" s="21"/>
      <c r="O20" s="21"/>
      <c r="P20" s="21"/>
      <c r="Q20" s="21"/>
      <c r="R20" s="103"/>
      <c r="S20" s="103"/>
      <c r="T20" s="103"/>
      <c r="U20" s="103"/>
      <c r="V20" s="103"/>
      <c r="W20" s="103"/>
    </row>
    <row r="21" spans="2:23" ht="21" x14ac:dyDescent="0.35">
      <c r="B21" s="4"/>
      <c r="C21" s="3" t="s">
        <v>1</v>
      </c>
      <c r="D21" s="3"/>
      <c r="E21" s="3"/>
      <c r="F21" s="3"/>
      <c r="G21" s="3"/>
      <c r="H21" s="4"/>
      <c r="I21" s="52"/>
      <c r="J21" s="4"/>
      <c r="K21" s="4"/>
      <c r="L21" s="21"/>
      <c r="M21" s="21"/>
      <c r="N21" s="21"/>
      <c r="O21" s="21"/>
      <c r="P21" s="21"/>
      <c r="Q21" s="21"/>
      <c r="R21" s="99"/>
      <c r="S21" s="103"/>
      <c r="T21" s="103"/>
      <c r="U21" s="103"/>
      <c r="V21" s="103"/>
      <c r="W21" s="103"/>
    </row>
    <row r="22" spans="2:23" ht="21" x14ac:dyDescent="0.35">
      <c r="B22" s="4"/>
      <c r="C22" s="234" t="s">
        <v>67</v>
      </c>
      <c r="D22" s="234"/>
      <c r="E22" s="3"/>
      <c r="F22" s="234" t="s">
        <v>68</v>
      </c>
      <c r="G22" s="234"/>
      <c r="H22" s="4"/>
      <c r="I22" s="52"/>
      <c r="J22" s="30"/>
      <c r="K22" s="30"/>
      <c r="L22" s="30"/>
      <c r="M22" s="30"/>
      <c r="N22" s="21"/>
      <c r="O22" s="21"/>
      <c r="P22" s="21"/>
      <c r="Q22" s="21"/>
      <c r="R22" s="99"/>
      <c r="S22" s="103"/>
      <c r="T22" s="103"/>
      <c r="U22" s="103"/>
      <c r="V22" s="103"/>
      <c r="W22" s="103"/>
    </row>
    <row r="23" spans="2:23" ht="21" x14ac:dyDescent="0.35">
      <c r="B23" s="4"/>
      <c r="C23" s="3" t="s">
        <v>60</v>
      </c>
      <c r="D23" s="3">
        <v>1700</v>
      </c>
      <c r="E23" s="3"/>
      <c r="F23" s="3" t="s">
        <v>65</v>
      </c>
      <c r="G23" s="3">
        <v>1370</v>
      </c>
      <c r="H23" s="4"/>
      <c r="I23" s="21"/>
      <c r="J23" s="30"/>
      <c r="K23" s="30"/>
      <c r="L23" s="30"/>
      <c r="M23" s="30"/>
      <c r="N23" s="30"/>
      <c r="O23" s="21"/>
      <c r="P23" s="21"/>
      <c r="Q23" s="21"/>
      <c r="R23" s="99"/>
      <c r="S23" s="99"/>
      <c r="T23" s="103"/>
      <c r="U23" s="103"/>
      <c r="V23" s="103"/>
      <c r="W23" s="103"/>
    </row>
    <row r="24" spans="2:23" ht="21" x14ac:dyDescent="0.35">
      <c r="B24" s="4"/>
      <c r="C24" s="3" t="s">
        <v>62</v>
      </c>
      <c r="D24" s="3">
        <v>2526</v>
      </c>
      <c r="E24" s="3"/>
      <c r="F24" s="3" t="s">
        <v>61</v>
      </c>
      <c r="G24" s="3">
        <v>1677</v>
      </c>
      <c r="H24" s="4"/>
      <c r="I24" s="21"/>
      <c r="J24" s="30"/>
      <c r="K24" s="30"/>
      <c r="L24" s="30"/>
      <c r="M24" s="30"/>
      <c r="N24" s="30"/>
      <c r="O24" s="21"/>
      <c r="P24" s="21"/>
      <c r="Q24" s="21"/>
      <c r="R24" s="99"/>
      <c r="S24" s="99"/>
      <c r="T24" s="103"/>
      <c r="U24" s="103"/>
      <c r="V24" s="103"/>
      <c r="W24" s="103"/>
    </row>
    <row r="25" spans="2:23" ht="21" x14ac:dyDescent="0.35">
      <c r="B25" s="4"/>
      <c r="C25" s="3" t="s">
        <v>66</v>
      </c>
      <c r="D25" s="3">
        <v>3076</v>
      </c>
      <c r="E25" s="3"/>
      <c r="F25" s="3" t="s">
        <v>63</v>
      </c>
      <c r="G25" s="3">
        <v>1212</v>
      </c>
      <c r="H25" s="4"/>
      <c r="I25" s="30"/>
      <c r="J25" s="30"/>
      <c r="K25" s="30"/>
      <c r="L25" s="30"/>
      <c r="M25" s="30"/>
      <c r="N25" s="21"/>
      <c r="O25" s="21"/>
      <c r="P25" s="21"/>
      <c r="Q25" s="21"/>
      <c r="R25" s="99"/>
      <c r="S25" s="103"/>
      <c r="T25" s="103"/>
      <c r="U25" s="103"/>
      <c r="V25" s="103"/>
      <c r="W25" s="103"/>
    </row>
    <row r="26" spans="2:23" ht="21" x14ac:dyDescent="0.35">
      <c r="B26" s="4"/>
      <c r="C26" s="3" t="s">
        <v>64</v>
      </c>
      <c r="D26" s="3">
        <v>2002</v>
      </c>
      <c r="E26" s="3"/>
      <c r="F26" s="3" t="s">
        <v>95</v>
      </c>
      <c r="G26" s="3">
        <v>1459</v>
      </c>
      <c r="H26" s="4"/>
      <c r="I26" s="30"/>
      <c r="J26" s="30"/>
      <c r="K26" s="30"/>
      <c r="L26" s="30"/>
      <c r="M26" s="30"/>
      <c r="N26" s="21"/>
      <c r="O26" s="21"/>
      <c r="P26" s="21"/>
      <c r="Q26" s="21"/>
      <c r="R26" s="99"/>
      <c r="S26" s="103"/>
      <c r="T26" s="103"/>
      <c r="U26" s="103"/>
      <c r="V26" s="103"/>
      <c r="W26" s="103"/>
    </row>
    <row r="27" spans="2:23" ht="21" x14ac:dyDescent="0.35">
      <c r="B27" s="4"/>
      <c r="C27" s="3" t="s">
        <v>98</v>
      </c>
      <c r="D27" s="3">
        <v>2626</v>
      </c>
      <c r="E27" s="3"/>
      <c r="F27" s="3" t="s">
        <v>96</v>
      </c>
      <c r="G27" s="3">
        <v>1417</v>
      </c>
      <c r="H27" s="4"/>
      <c r="I27" s="30"/>
      <c r="J27" s="30"/>
      <c r="K27" s="30"/>
      <c r="L27" s="30"/>
      <c r="M27" s="91"/>
      <c r="N27" s="21"/>
      <c r="O27" s="21"/>
      <c r="P27" s="21"/>
      <c r="Q27" s="21"/>
      <c r="R27" s="99"/>
      <c r="S27" s="103"/>
      <c r="T27" s="103"/>
      <c r="U27" s="103"/>
      <c r="V27" s="103"/>
      <c r="W27" s="103"/>
    </row>
    <row r="28" spans="2:23" ht="21" x14ac:dyDescent="0.35">
      <c r="B28" s="4"/>
      <c r="C28" s="5"/>
      <c r="D28" s="5"/>
      <c r="E28" s="5"/>
      <c r="F28" s="2" t="s">
        <v>97</v>
      </c>
      <c r="G28" s="14">
        <v>2011</v>
      </c>
      <c r="H28" s="14"/>
      <c r="I28" s="30"/>
      <c r="J28" s="30"/>
      <c r="K28" s="30"/>
      <c r="L28" s="30"/>
      <c r="M28" s="30"/>
      <c r="N28" s="21"/>
      <c r="O28" s="21"/>
      <c r="P28" s="21"/>
      <c r="Q28" s="21"/>
      <c r="R28" s="99"/>
      <c r="S28" s="103"/>
      <c r="T28" s="103"/>
      <c r="U28" s="103"/>
      <c r="V28" s="103"/>
      <c r="W28" s="103"/>
    </row>
    <row r="29" spans="2:23" ht="21" x14ac:dyDescent="0.35">
      <c r="B29" s="4"/>
      <c r="C29" s="5"/>
      <c r="D29" s="5"/>
      <c r="E29" s="5"/>
      <c r="F29" s="4"/>
      <c r="G29" s="14"/>
      <c r="H29" s="14"/>
      <c r="I29" s="3"/>
      <c r="J29" s="3"/>
      <c r="K29" s="53"/>
      <c r="L29" s="3"/>
      <c r="M29" s="3"/>
      <c r="N29" s="14"/>
      <c r="O29" s="14"/>
      <c r="P29" s="14"/>
      <c r="Q29" s="14"/>
      <c r="R29" s="97"/>
      <c r="S29" s="96"/>
      <c r="T29" s="96"/>
      <c r="U29" s="96"/>
      <c r="V29" s="96"/>
      <c r="W29" s="96"/>
    </row>
    <row r="30" spans="2:23" ht="21" x14ac:dyDescent="0.35">
      <c r="B30" s="4"/>
      <c r="C30" s="5"/>
      <c r="D30" s="5"/>
      <c r="E30" s="5"/>
      <c r="F30" s="4"/>
      <c r="G30" s="14"/>
      <c r="H30" s="14"/>
      <c r="I30" s="3"/>
      <c r="J30" s="3"/>
      <c r="K30" s="53"/>
      <c r="L30" s="3"/>
      <c r="M30" s="3"/>
      <c r="N30" s="14"/>
      <c r="O30" s="14"/>
      <c r="P30" s="14"/>
      <c r="Q30" s="14"/>
      <c r="R30" s="97"/>
      <c r="S30" s="96"/>
      <c r="T30" s="96"/>
      <c r="U30" s="96"/>
      <c r="V30" s="96"/>
      <c r="W30" s="96"/>
    </row>
    <row r="31" spans="2:23" ht="21" x14ac:dyDescent="0.35">
      <c r="B31" s="4"/>
      <c r="C31" s="5"/>
      <c r="D31" s="5"/>
      <c r="E31" s="5"/>
      <c r="F31" s="4"/>
      <c r="G31" s="14"/>
      <c r="H31" s="14"/>
      <c r="I31" s="3"/>
      <c r="J31" s="3"/>
      <c r="K31" s="53"/>
      <c r="L31" s="3"/>
      <c r="M31" s="3"/>
      <c r="N31" s="14"/>
      <c r="O31" s="14"/>
      <c r="P31" s="14"/>
      <c r="Q31" s="14"/>
      <c r="R31" s="97"/>
      <c r="S31" s="96"/>
      <c r="T31" s="96"/>
      <c r="U31" s="96"/>
      <c r="V31" s="96"/>
      <c r="W31" s="96"/>
    </row>
    <row r="32" spans="2:23" ht="21" x14ac:dyDescent="0.35">
      <c r="B32" s="4"/>
      <c r="C32" s="5"/>
      <c r="D32" s="5"/>
      <c r="E32" s="5"/>
      <c r="F32" s="4"/>
      <c r="G32" s="14"/>
      <c r="H32" s="35" t="s">
        <v>90</v>
      </c>
      <c r="I32" s="37"/>
      <c r="J32" s="53"/>
      <c r="K32" s="3"/>
      <c r="L32" s="3"/>
      <c r="M32" s="14"/>
      <c r="N32" s="14"/>
      <c r="O32" s="14"/>
      <c r="P32" s="14"/>
      <c r="Q32" s="14"/>
      <c r="R32" s="96"/>
      <c r="S32" s="96"/>
      <c r="T32" s="96"/>
      <c r="U32" s="96"/>
      <c r="V32" s="96"/>
      <c r="W32" s="96"/>
    </row>
    <row r="33" spans="2:23" ht="21" x14ac:dyDescent="0.35">
      <c r="B33" s="5"/>
      <c r="C33" s="7"/>
      <c r="D33" s="7"/>
      <c r="E33" s="4"/>
      <c r="F33" s="14"/>
      <c r="G33" s="14"/>
      <c r="H33" s="38" t="s">
        <v>39</v>
      </c>
      <c r="I33" s="13"/>
      <c r="J33" s="53"/>
      <c r="K33" s="3"/>
      <c r="L33" s="3"/>
      <c r="M33" s="14"/>
      <c r="N33" s="14"/>
      <c r="O33" s="14"/>
      <c r="P33" s="14"/>
      <c r="Q33" s="14"/>
      <c r="R33" s="96"/>
      <c r="S33" s="96"/>
      <c r="T33" s="96"/>
      <c r="U33" s="96"/>
      <c r="V33" s="96"/>
      <c r="W33" s="96"/>
    </row>
    <row r="34" spans="2:23" ht="21" x14ac:dyDescent="0.35">
      <c r="B34" s="5"/>
      <c r="C34" s="5"/>
      <c r="D34" s="4"/>
      <c r="E34" s="4"/>
      <c r="F34" s="14"/>
      <c r="G34" s="14"/>
      <c r="H34" s="38" t="s">
        <v>71</v>
      </c>
      <c r="I34" s="13"/>
      <c r="J34" s="53"/>
      <c r="K34" s="3"/>
      <c r="L34" s="3"/>
      <c r="M34" s="14"/>
      <c r="N34" s="14"/>
      <c r="O34" s="14"/>
      <c r="P34" s="14"/>
      <c r="Q34" s="14"/>
      <c r="R34" s="96"/>
      <c r="S34" s="96"/>
      <c r="T34" s="96"/>
      <c r="U34" s="96"/>
      <c r="V34" s="96"/>
      <c r="W34" s="96"/>
    </row>
    <row r="35" spans="2:23" ht="21" x14ac:dyDescent="0.35">
      <c r="B35" s="5"/>
      <c r="C35" s="5"/>
      <c r="D35" s="4"/>
      <c r="E35" s="4"/>
      <c r="F35" s="3"/>
      <c r="G35" s="3"/>
      <c r="H35" s="38" t="s">
        <v>72</v>
      </c>
      <c r="I35" s="13"/>
      <c r="J35" s="53">
        <f>1.08^5</f>
        <v>1.4693280768000003</v>
      </c>
      <c r="K35" s="3">
        <f>J35/5</f>
        <v>0.29386561536000005</v>
      </c>
      <c r="L35" s="3"/>
      <c r="M35" s="3"/>
      <c r="N35" s="14"/>
      <c r="O35" s="14"/>
      <c r="P35" s="14"/>
      <c r="Q35" s="14"/>
      <c r="R35" s="97"/>
      <c r="S35" s="96"/>
      <c r="T35" s="96"/>
      <c r="U35" s="96"/>
      <c r="V35" s="96"/>
      <c r="W35" s="96"/>
    </row>
    <row r="36" spans="2:23" ht="21.75" thickBot="1" x14ac:dyDescent="0.4">
      <c r="B36" s="5"/>
      <c r="C36" s="5"/>
      <c r="D36" s="4"/>
      <c r="E36" s="4"/>
      <c r="F36" s="3"/>
      <c r="G36" s="3"/>
      <c r="H36" s="39" t="s">
        <v>70</v>
      </c>
      <c r="I36" s="17"/>
      <c r="J36" s="53"/>
      <c r="K36" s="3"/>
      <c r="L36" s="3"/>
      <c r="M36" s="3"/>
      <c r="N36" s="14"/>
      <c r="O36" s="14"/>
      <c r="P36" s="14"/>
      <c r="Q36" s="14"/>
      <c r="R36" s="97"/>
      <c r="S36" s="96"/>
      <c r="T36" s="96"/>
      <c r="U36" s="96"/>
      <c r="V36" s="96"/>
      <c r="W36" s="96"/>
    </row>
    <row r="37" spans="2:23" ht="21" x14ac:dyDescent="0.35">
      <c r="B37" s="4"/>
      <c r="C37" s="5"/>
      <c r="D37" s="5"/>
      <c r="E37" s="5"/>
      <c r="F37" s="5"/>
      <c r="G37" s="71" t="s">
        <v>99</v>
      </c>
      <c r="H37" s="235"/>
      <c r="I37" s="235"/>
      <c r="J37" s="72"/>
      <c r="K37" s="73"/>
      <c r="L37" s="72"/>
      <c r="M37" s="72"/>
      <c r="N37" s="72"/>
      <c r="O37" s="88"/>
      <c r="P37" s="14"/>
      <c r="Q37" s="14"/>
      <c r="R37" s="97"/>
      <c r="S37" s="96"/>
      <c r="T37" s="96"/>
      <c r="U37" s="96"/>
      <c r="V37" s="96"/>
      <c r="W37" s="96"/>
    </row>
    <row r="38" spans="2:23" ht="21" x14ac:dyDescent="0.35">
      <c r="B38" s="4"/>
      <c r="C38" s="74" t="s">
        <v>104</v>
      </c>
      <c r="D38" s="75"/>
      <c r="E38" s="6">
        <f>IF('Payback PIR'!E34&gt;0,'Payback PIR'!E34/E40,IF('Payback PIR'!E35&gt;0,'Payback PIR'!E35/E41,IF('Payback PIR'!E36&gt;0,'Payback PIR'!E36/E42,IF('Payback PIR'!E37&gt;0,'Payback PIR'!E37/E43,IF('Payback PIR'!E38&gt;0,'Payback PIR'!E38/E44)))))</f>
        <v>8.2039261646645192E-5</v>
      </c>
      <c r="F38" s="5"/>
      <c r="G38" s="64"/>
      <c r="H38" s="38" t="s">
        <v>101</v>
      </c>
      <c r="I38" s="38" t="s">
        <v>102</v>
      </c>
      <c r="J38" s="38" t="s">
        <v>100</v>
      </c>
      <c r="K38" s="63" t="s">
        <v>42</v>
      </c>
      <c r="L38" s="38" t="s">
        <v>13</v>
      </c>
      <c r="M38" s="30"/>
      <c r="N38" s="21"/>
      <c r="O38" s="89" t="s">
        <v>103</v>
      </c>
      <c r="P38" s="14"/>
      <c r="Q38" s="14"/>
      <c r="R38" s="97"/>
      <c r="S38" s="96"/>
      <c r="T38" s="96"/>
      <c r="U38" s="96"/>
      <c r="V38" s="96"/>
      <c r="W38" s="96"/>
    </row>
    <row r="39" spans="2:23" ht="21" x14ac:dyDescent="0.35">
      <c r="B39" s="7"/>
      <c r="C39" s="7"/>
      <c r="D39" s="7"/>
      <c r="E39" s="7"/>
      <c r="F39" s="5"/>
      <c r="G39" s="65" t="s">
        <v>87</v>
      </c>
      <c r="H39" s="62">
        <f>('Payback PIR'!$E$34*1.08^(I39/2))/$E$40</f>
        <v>9.9213171485605921E-5</v>
      </c>
      <c r="I39" s="11">
        <f>IF('Payback PIR'!G79&gt;=30,30,'Payback PIR'!G79)</f>
        <v>4.9394562885003683</v>
      </c>
      <c r="J39" s="38">
        <f>('Payback PIR'!$E$35*1.05^(I39/2))/$E$41</f>
        <v>0</v>
      </c>
      <c r="K39" s="38">
        <f>('Payback PIR'!$E$36*1.05^(I39/2))/$E$42</f>
        <v>0</v>
      </c>
      <c r="L39" s="38">
        <f>('Payback PIR'!$E$37*1.05^(I39/2))/$E$43</f>
        <v>0</v>
      </c>
      <c r="M39" s="38">
        <f>('Payback PIR'!$E$38*1.05^(I39/2))/$E$44</f>
        <v>0</v>
      </c>
      <c r="N39" s="61"/>
      <c r="O39" s="66">
        <f>IF(H39&gt;0,H39,IF(J39&gt;0,J39,IF(K39&gt;0,K39,IF(L39&gt;0,L39,IF(M39&gt;0,M39)))))</f>
        <v>9.9213171485605921E-5</v>
      </c>
      <c r="P39" s="14"/>
      <c r="Q39" s="14"/>
      <c r="R39" s="97"/>
      <c r="S39" s="97"/>
      <c r="T39" s="97"/>
      <c r="U39" s="97"/>
      <c r="V39" s="96"/>
      <c r="W39" s="96"/>
    </row>
    <row r="40" spans="2:23" ht="21" x14ac:dyDescent="0.35">
      <c r="B40" s="5"/>
      <c r="C40" s="8" t="s">
        <v>30</v>
      </c>
      <c r="D40" s="9"/>
      <c r="E40" s="10">
        <v>3413</v>
      </c>
      <c r="F40" s="4"/>
      <c r="G40" s="64" t="s">
        <v>88</v>
      </c>
      <c r="H40" s="62">
        <f>('Payback PIR'!$E$34*1.08^(I40/2))/$E$40</f>
        <v>1.1407301820792535E-4</v>
      </c>
      <c r="I40" s="38">
        <f>IF('Payback PIR'!G80&gt;=30,30,'Payback PIR'!G80)</f>
        <v>8.5664335055764553</v>
      </c>
      <c r="J40" s="38">
        <f>('Payback PIR'!$E$35*1.05^(I40/2))/$E$41</f>
        <v>0</v>
      </c>
      <c r="K40" s="38">
        <f>('Payback PIR'!$E$36*1.05^(I40/2))/$E$42</f>
        <v>0</v>
      </c>
      <c r="L40" s="38">
        <f>('Payback PIR'!$E$37*1.05^(I40/2))/$E$43</f>
        <v>0</v>
      </c>
      <c r="M40" s="38">
        <f>('Payback PIR'!$E$38*1.05^(I40/2))/$E$44</f>
        <v>0</v>
      </c>
      <c r="N40" s="21"/>
      <c r="O40" s="67">
        <f>IF(H40&gt;0,H40,IF(J40&gt;0,J40,IF(K40&gt;0,K40,IF(L40&gt;0,L40,IF(M40&gt;0,M40)))))</f>
        <v>1.1407301820792535E-4</v>
      </c>
      <c r="P40" s="14"/>
      <c r="Q40" s="14"/>
      <c r="R40" s="97"/>
      <c r="S40" s="96"/>
      <c r="T40" s="96"/>
      <c r="U40" s="96"/>
      <c r="V40" s="96"/>
      <c r="W40" s="96"/>
    </row>
    <row r="41" spans="2:23" ht="21.75" thickBot="1" x14ac:dyDescent="0.4">
      <c r="B41" s="5"/>
      <c r="C41" s="11" t="s">
        <v>28</v>
      </c>
      <c r="D41" s="2"/>
      <c r="E41" s="12">
        <v>140000</v>
      </c>
      <c r="F41" s="4"/>
      <c r="G41" s="68" t="s">
        <v>89</v>
      </c>
      <c r="H41" s="62">
        <f>('Payback PIR'!$E$34*1.08^(I41/2))/$E$40</f>
        <v>1.0634358105556003E-4</v>
      </c>
      <c r="I41" s="69">
        <f>IF('Payback PIR'!G81&gt;=30,30,'Payback PIR'!G81)</f>
        <v>6.7430805498776891</v>
      </c>
      <c r="J41" s="38">
        <f>('Payback PIR'!$E$35*1.05^(I41/2))/$E$41</f>
        <v>0</v>
      </c>
      <c r="K41" s="38">
        <f>('Payback PIR'!$E$36*1.05^(I41/2))/$E$42</f>
        <v>0</v>
      </c>
      <c r="L41" s="38">
        <f>('Payback PIR'!$E$37*1.05^(I41/2))/$E$43</f>
        <v>0</v>
      </c>
      <c r="M41" s="38">
        <f>('Payback PIR'!$E$38*1.05^(I41/2))/$E$44</f>
        <v>0</v>
      </c>
      <c r="N41" s="90"/>
      <c r="O41" s="70">
        <f>IF(H41&gt;0,H41,IF(J41&gt;0,J41,IF(K41&gt;0,K41,IF(L41&gt;0,L41,IF(M41&gt;0,M41)))))</f>
        <v>1.0634358105556003E-4</v>
      </c>
      <c r="P41" s="14"/>
      <c r="Q41" s="14"/>
      <c r="R41" s="97"/>
      <c r="S41" s="97"/>
      <c r="T41" s="96"/>
      <c r="U41" s="96"/>
      <c r="V41" s="96"/>
      <c r="W41" s="96"/>
    </row>
    <row r="42" spans="2:23" ht="21" x14ac:dyDescent="0.35">
      <c r="B42" s="5"/>
      <c r="C42" s="11" t="s">
        <v>28</v>
      </c>
      <c r="D42" s="2"/>
      <c r="E42" s="13">
        <v>91600</v>
      </c>
      <c r="F42" s="4"/>
      <c r="G42" s="3"/>
      <c r="H42" s="3"/>
      <c r="I42" s="3"/>
      <c r="J42" s="3"/>
      <c r="K42" s="53"/>
      <c r="L42" s="3"/>
      <c r="M42" s="3"/>
      <c r="N42" s="14"/>
      <c r="O42" s="14"/>
      <c r="P42" s="14"/>
      <c r="Q42" s="14"/>
      <c r="R42" s="97"/>
      <c r="S42" s="97"/>
      <c r="T42" s="96"/>
      <c r="U42" s="96"/>
      <c r="V42" s="96"/>
      <c r="W42" s="96"/>
    </row>
    <row r="43" spans="2:23" ht="21" x14ac:dyDescent="0.35">
      <c r="B43" s="5"/>
      <c r="C43" s="11" t="s">
        <v>43</v>
      </c>
      <c r="D43" s="2"/>
      <c r="E43" s="13">
        <v>103000</v>
      </c>
      <c r="F43" s="14"/>
      <c r="G43" s="3"/>
      <c r="H43" s="3"/>
      <c r="I43" s="3"/>
      <c r="J43" s="3"/>
      <c r="K43" s="53"/>
      <c r="L43" s="3"/>
      <c r="M43" s="3"/>
      <c r="N43" s="3"/>
      <c r="O43" s="14"/>
      <c r="P43" s="14"/>
      <c r="Q43" s="14"/>
      <c r="R43" s="97"/>
      <c r="S43" s="97"/>
      <c r="T43" s="96"/>
      <c r="U43" s="96"/>
      <c r="V43" s="96"/>
      <c r="W43" s="96"/>
    </row>
    <row r="44" spans="2:23" ht="21" x14ac:dyDescent="0.35">
      <c r="B44" s="4"/>
      <c r="C44" s="15" t="s">
        <v>29</v>
      </c>
      <c r="D44" s="16"/>
      <c r="E44" s="17">
        <v>100000</v>
      </c>
      <c r="F44" s="14"/>
      <c r="G44" s="3"/>
      <c r="H44" s="3"/>
      <c r="I44" s="3"/>
      <c r="J44" s="3"/>
      <c r="K44" s="53"/>
      <c r="L44" s="3"/>
      <c r="M44" s="3"/>
      <c r="N44" s="3"/>
      <c r="O44" s="14"/>
      <c r="P44" s="14"/>
      <c r="Q44" s="14"/>
      <c r="R44" s="97"/>
      <c r="S44" s="97"/>
      <c r="T44" s="96"/>
      <c r="U44" s="96"/>
      <c r="V44" s="96"/>
      <c r="W44" s="96"/>
    </row>
    <row r="45" spans="2:23" ht="15.75" x14ac:dyDescent="0.25">
      <c r="B45" s="18">
        <v>10.7639</v>
      </c>
      <c r="C45" s="19" t="s">
        <v>40</v>
      </c>
      <c r="D45" s="20"/>
      <c r="E45" s="3"/>
      <c r="F45" s="14"/>
      <c r="G45" s="3"/>
      <c r="H45" s="3"/>
      <c r="I45" s="3"/>
      <c r="J45" s="3"/>
      <c r="K45" s="53"/>
      <c r="L45" s="3"/>
      <c r="M45" s="3"/>
      <c r="N45" s="3"/>
      <c r="O45" s="14"/>
      <c r="P45" s="14"/>
      <c r="Q45" s="14"/>
      <c r="R45" s="97"/>
      <c r="S45" s="97"/>
      <c r="T45" s="96"/>
      <c r="U45" s="96"/>
      <c r="V45" s="96"/>
      <c r="W45" s="96"/>
    </row>
    <row r="46" spans="2:23" ht="15.75" x14ac:dyDescent="0.25">
      <c r="B46" s="2"/>
      <c r="C46" s="21"/>
      <c r="D46" s="21"/>
      <c r="E46" s="3"/>
      <c r="F46" s="14"/>
      <c r="G46" s="3"/>
      <c r="H46" s="3"/>
      <c r="I46" s="3"/>
      <c r="J46" s="3"/>
      <c r="K46" s="53"/>
      <c r="L46" s="3"/>
      <c r="M46" s="3"/>
      <c r="N46" s="3"/>
      <c r="O46" s="14"/>
      <c r="P46" s="14"/>
      <c r="Q46" s="14"/>
      <c r="R46" s="97"/>
      <c r="S46" s="97"/>
      <c r="T46" s="96"/>
      <c r="U46" s="96"/>
      <c r="V46" s="96"/>
      <c r="W46" s="96"/>
    </row>
    <row r="47" spans="2:23" ht="15.75" x14ac:dyDescent="0.25">
      <c r="B47" s="2"/>
      <c r="C47" s="21"/>
      <c r="D47" s="21"/>
      <c r="E47" s="3"/>
      <c r="F47" s="14"/>
      <c r="G47" s="3"/>
      <c r="H47" s="3"/>
      <c r="I47" s="3"/>
      <c r="J47" s="3"/>
      <c r="K47" s="53"/>
      <c r="L47" s="3"/>
      <c r="M47" s="3"/>
      <c r="N47" s="3"/>
      <c r="O47" s="14"/>
      <c r="P47" s="14"/>
      <c r="Q47" s="14"/>
      <c r="R47" s="97"/>
      <c r="S47" s="97"/>
      <c r="T47" s="96"/>
      <c r="U47" s="96"/>
      <c r="V47" s="96"/>
      <c r="W47" s="96"/>
    </row>
    <row r="48" spans="2:23" ht="15.75" x14ac:dyDescent="0.25">
      <c r="B48" s="2"/>
      <c r="C48" s="21"/>
      <c r="D48" s="21"/>
      <c r="E48" s="3"/>
      <c r="F48" s="14"/>
      <c r="G48" s="3"/>
      <c r="H48" s="3"/>
      <c r="I48" s="3"/>
      <c r="J48" s="3"/>
      <c r="K48" s="3"/>
      <c r="L48" s="3"/>
      <c r="M48" s="3"/>
      <c r="N48" s="3"/>
      <c r="O48" s="14"/>
      <c r="P48" s="14"/>
      <c r="Q48" s="14"/>
      <c r="R48" s="97"/>
      <c r="S48" s="97"/>
      <c r="T48" s="96"/>
      <c r="U48" s="96"/>
      <c r="V48" s="96"/>
      <c r="W48" s="96"/>
    </row>
    <row r="49" spans="2:23" x14ac:dyDescent="0.25">
      <c r="B49" s="92"/>
      <c r="C49" s="14"/>
      <c r="D49" s="3"/>
      <c r="E49" s="3"/>
      <c r="F49" s="3"/>
      <c r="G49" s="3"/>
      <c r="H49" s="3"/>
      <c r="I49" s="3"/>
      <c r="J49" s="3"/>
      <c r="K49" s="3"/>
      <c r="L49" s="3"/>
      <c r="M49" s="3"/>
      <c r="N49" s="3"/>
      <c r="O49" s="14"/>
      <c r="P49" s="14"/>
      <c r="Q49" s="14"/>
      <c r="R49" s="97"/>
      <c r="S49" s="97"/>
      <c r="T49" s="96"/>
      <c r="U49" s="96"/>
      <c r="V49" s="96"/>
      <c r="W49" s="96"/>
    </row>
    <row r="50" spans="2:23" x14ac:dyDescent="0.25">
      <c r="B50" s="21"/>
      <c r="C50" s="14"/>
      <c r="D50" s="3"/>
      <c r="E50" s="3"/>
      <c r="F50" s="3"/>
      <c r="G50" s="3"/>
      <c r="H50" s="3"/>
      <c r="I50" s="3"/>
      <c r="J50" s="3"/>
      <c r="K50" s="3"/>
      <c r="L50" s="3"/>
      <c r="M50" s="3"/>
      <c r="N50" s="3"/>
      <c r="O50" s="14"/>
      <c r="P50" s="14"/>
      <c r="Q50" s="14"/>
      <c r="R50" s="97"/>
      <c r="S50" s="97"/>
      <c r="T50" s="96"/>
      <c r="U50" s="96"/>
      <c r="V50" s="96"/>
      <c r="W50" s="96"/>
    </row>
    <row r="51" spans="2:23" x14ac:dyDescent="0.25">
      <c r="B51" s="54"/>
      <c r="C51" s="54"/>
      <c r="D51" s="55"/>
      <c r="E51" s="3"/>
      <c r="F51" s="3"/>
      <c r="G51" s="3"/>
      <c r="H51" s="35" t="s">
        <v>74</v>
      </c>
      <c r="I51" s="209" t="s">
        <v>75</v>
      </c>
      <c r="J51" s="209" t="s">
        <v>3</v>
      </c>
      <c r="K51" s="209" t="s">
        <v>80</v>
      </c>
      <c r="L51" s="209" t="s">
        <v>76</v>
      </c>
      <c r="M51" s="209" t="s">
        <v>77</v>
      </c>
      <c r="N51" s="236" t="s">
        <v>78</v>
      </c>
      <c r="O51" s="237" t="s">
        <v>79</v>
      </c>
      <c r="P51" s="14"/>
      <c r="Q51" s="14"/>
      <c r="R51" s="97"/>
      <c r="S51" s="97"/>
      <c r="T51" s="97"/>
      <c r="U51" s="96"/>
      <c r="V51" s="96"/>
      <c r="W51" s="96"/>
    </row>
    <row r="52" spans="2:23" ht="15.75" x14ac:dyDescent="0.25">
      <c r="B52" s="93"/>
      <c r="C52" s="14"/>
      <c r="D52" s="3"/>
      <c r="E52" s="3"/>
      <c r="F52" s="3"/>
      <c r="G52" s="3"/>
      <c r="H52" s="38"/>
      <c r="I52" s="91"/>
      <c r="J52" s="91"/>
      <c r="K52" s="91"/>
      <c r="L52" s="91"/>
      <c r="M52" s="91"/>
      <c r="N52" s="134"/>
      <c r="O52" s="238"/>
      <c r="P52" s="14"/>
      <c r="Q52" s="14"/>
      <c r="R52" s="97"/>
      <c r="S52" s="97"/>
      <c r="T52" s="97"/>
      <c r="U52" s="96"/>
      <c r="V52" s="96"/>
      <c r="W52" s="96"/>
    </row>
    <row r="53" spans="2:23" ht="15.75" x14ac:dyDescent="0.25">
      <c r="B53" s="93"/>
      <c r="C53" s="14"/>
      <c r="D53" s="3"/>
      <c r="E53" s="3"/>
      <c r="F53" s="3"/>
      <c r="G53" s="3"/>
      <c r="H53" s="38"/>
      <c r="I53" s="91"/>
      <c r="J53" s="91"/>
      <c r="K53" s="91"/>
      <c r="L53" s="91"/>
      <c r="M53" s="91"/>
      <c r="N53" s="134"/>
      <c r="O53" s="238"/>
      <c r="P53" s="14"/>
      <c r="Q53" s="14"/>
      <c r="R53" s="97"/>
      <c r="S53" s="97"/>
      <c r="T53" s="97"/>
      <c r="U53" s="96"/>
      <c r="V53" s="96"/>
      <c r="W53" s="96"/>
    </row>
    <row r="54" spans="2:23" x14ac:dyDescent="0.25">
      <c r="B54" s="21"/>
      <c r="C54" s="14"/>
      <c r="D54" s="3"/>
      <c r="E54" s="3"/>
      <c r="F54" s="3"/>
      <c r="G54" s="3"/>
      <c r="H54" s="38" t="s">
        <v>81</v>
      </c>
      <c r="I54" s="239">
        <v>230</v>
      </c>
      <c r="J54" s="239">
        <v>215</v>
      </c>
      <c r="K54" s="240">
        <v>0.33</v>
      </c>
      <c r="L54" s="239">
        <v>70</v>
      </c>
      <c r="M54" s="239">
        <f>J54-L54</f>
        <v>145</v>
      </c>
      <c r="N54" s="239">
        <f>I54*1.08</f>
        <v>248.4</v>
      </c>
      <c r="O54" s="241">
        <f>I54</f>
        <v>230</v>
      </c>
      <c r="P54" s="14"/>
      <c r="Q54" s="14"/>
      <c r="R54" s="97"/>
      <c r="S54" s="97"/>
      <c r="T54" s="96"/>
      <c r="U54" s="96"/>
      <c r="V54" s="96"/>
      <c r="W54" s="96"/>
    </row>
    <row r="55" spans="2:23" x14ac:dyDescent="0.25">
      <c r="B55" s="21"/>
      <c r="C55" s="14"/>
      <c r="D55" s="3"/>
      <c r="E55" s="3"/>
      <c r="F55" s="3"/>
      <c r="G55" s="3"/>
      <c r="H55" s="38" t="s">
        <v>83</v>
      </c>
      <c r="I55" s="242">
        <v>95</v>
      </c>
      <c r="J55" s="242">
        <v>86</v>
      </c>
      <c r="K55" s="243">
        <v>0.18</v>
      </c>
      <c r="L55" s="242">
        <v>15</v>
      </c>
      <c r="M55" s="242">
        <f>J55-L55</f>
        <v>71</v>
      </c>
      <c r="N55" s="242">
        <f>I55*0.8</f>
        <v>76</v>
      </c>
      <c r="O55" s="244">
        <f>I55</f>
        <v>95</v>
      </c>
      <c r="P55" s="14"/>
      <c r="Q55" s="14"/>
      <c r="R55" s="97"/>
      <c r="S55" s="97"/>
      <c r="T55" s="96"/>
      <c r="U55" s="96"/>
      <c r="V55" s="96"/>
      <c r="W55" s="96"/>
    </row>
    <row r="56" spans="2:23" x14ac:dyDescent="0.25">
      <c r="B56" s="21"/>
      <c r="C56" s="14"/>
      <c r="D56" s="3"/>
      <c r="E56" s="3"/>
      <c r="F56" s="3"/>
      <c r="G56" s="3"/>
      <c r="H56" s="38" t="s">
        <v>82</v>
      </c>
      <c r="I56" s="239">
        <v>144</v>
      </c>
      <c r="J56" s="239">
        <v>132</v>
      </c>
      <c r="K56" s="240">
        <v>0.26</v>
      </c>
      <c r="L56" s="239">
        <v>35</v>
      </c>
      <c r="M56" s="239">
        <f>J56-L56</f>
        <v>97</v>
      </c>
      <c r="N56" s="239">
        <v>132</v>
      </c>
      <c r="O56" s="241">
        <v>144</v>
      </c>
      <c r="P56" s="14"/>
      <c r="Q56" s="24"/>
      <c r="R56" s="97"/>
      <c r="S56" s="97"/>
      <c r="T56" s="96"/>
      <c r="U56" s="96"/>
      <c r="V56" s="96"/>
      <c r="W56" s="96"/>
    </row>
    <row r="57" spans="2:23" ht="21" x14ac:dyDescent="0.35">
      <c r="B57" s="4"/>
      <c r="C57" s="3"/>
      <c r="D57" s="3"/>
      <c r="E57" s="3"/>
      <c r="F57" s="3"/>
      <c r="G57" s="3"/>
      <c r="H57" s="39" t="s">
        <v>84</v>
      </c>
      <c r="I57" s="245">
        <v>220</v>
      </c>
      <c r="J57" s="245">
        <v>313</v>
      </c>
      <c r="K57" s="246">
        <v>0.42</v>
      </c>
      <c r="L57" s="245">
        <v>136</v>
      </c>
      <c r="M57" s="245">
        <f>J57-L57</f>
        <v>177</v>
      </c>
      <c r="N57" s="245">
        <f>220*1.08</f>
        <v>237.60000000000002</v>
      </c>
      <c r="O57" s="247">
        <v>220</v>
      </c>
      <c r="P57" s="24"/>
      <c r="Q57" s="14"/>
      <c r="R57" s="97"/>
      <c r="S57" s="97"/>
      <c r="T57" s="96"/>
      <c r="U57" s="96"/>
      <c r="V57" s="96"/>
      <c r="W57" s="96"/>
    </row>
    <row r="58" spans="2:23" x14ac:dyDescent="0.25">
      <c r="B58" s="78">
        <v>5.6782633369999997</v>
      </c>
      <c r="C58" s="56" t="s">
        <v>7</v>
      </c>
      <c r="D58" s="57"/>
      <c r="E58" s="3"/>
      <c r="F58" s="3"/>
      <c r="G58" s="3"/>
      <c r="H58" s="3"/>
      <c r="I58" s="3"/>
      <c r="J58" s="3"/>
      <c r="K58" s="3"/>
      <c r="L58" s="3"/>
      <c r="M58" s="3"/>
      <c r="N58" s="3"/>
      <c r="O58" s="14"/>
      <c r="P58" s="14"/>
      <c r="Q58" s="14"/>
      <c r="R58" s="97"/>
      <c r="S58" s="96"/>
      <c r="T58" s="96"/>
      <c r="U58" s="96"/>
      <c r="V58" s="96"/>
      <c r="W58" s="96"/>
    </row>
    <row r="59" spans="2:23" x14ac:dyDescent="0.25">
      <c r="B59" s="3"/>
      <c r="C59" s="3"/>
      <c r="D59" s="3"/>
      <c r="E59" s="3"/>
      <c r="F59" s="3"/>
      <c r="G59" s="3"/>
      <c r="H59" s="3"/>
      <c r="I59" s="3"/>
      <c r="J59" s="24"/>
      <c r="K59" s="24"/>
      <c r="L59" s="24"/>
      <c r="M59" s="24"/>
      <c r="N59" s="24"/>
      <c r="O59" s="24"/>
      <c r="P59" s="14"/>
      <c r="Q59" s="14"/>
      <c r="R59" s="97"/>
      <c r="S59" s="96"/>
      <c r="T59" s="96"/>
      <c r="U59" s="96"/>
      <c r="V59" s="96"/>
      <c r="W59" s="96"/>
    </row>
    <row r="60" spans="2:23" x14ac:dyDescent="0.25">
      <c r="B60" s="3"/>
      <c r="C60" s="3"/>
      <c r="D60" s="3"/>
      <c r="E60" s="3"/>
      <c r="F60" s="3"/>
      <c r="G60" s="3"/>
      <c r="H60" s="3"/>
      <c r="I60" s="3"/>
      <c r="J60" s="276"/>
      <c r="K60" s="276"/>
      <c r="L60" s="276"/>
      <c r="M60" s="60"/>
      <c r="N60" s="3"/>
      <c r="O60" s="14"/>
      <c r="P60" s="14"/>
      <c r="Q60" s="3"/>
      <c r="R60" s="96"/>
      <c r="S60" s="96"/>
      <c r="T60" s="96"/>
      <c r="U60" s="96"/>
      <c r="V60" s="96"/>
      <c r="W60" s="96"/>
    </row>
    <row r="61" spans="2:23" x14ac:dyDescent="0.25">
      <c r="B61" s="3"/>
      <c r="C61" s="3"/>
      <c r="D61" s="3"/>
      <c r="E61" s="3"/>
      <c r="F61" s="3"/>
      <c r="G61" s="3"/>
      <c r="H61" s="3"/>
      <c r="I61" s="3"/>
      <c r="J61" s="3"/>
      <c r="K61" s="3"/>
      <c r="L61" s="3"/>
      <c r="M61" s="3"/>
      <c r="N61" s="14"/>
      <c r="O61" s="14"/>
      <c r="P61" s="3"/>
      <c r="Q61" s="3"/>
      <c r="R61" s="96"/>
      <c r="S61" s="96"/>
      <c r="T61" s="96"/>
      <c r="U61" s="96"/>
      <c r="V61" s="96"/>
      <c r="W61" s="96"/>
    </row>
    <row r="62" spans="2:23" x14ac:dyDescent="0.25">
      <c r="B62" s="3"/>
      <c r="C62" s="3"/>
      <c r="D62" s="3"/>
      <c r="E62" s="3"/>
      <c r="F62" s="3"/>
      <c r="G62" s="3"/>
      <c r="H62" s="3"/>
      <c r="I62" s="3"/>
      <c r="J62" s="3"/>
      <c r="K62" s="3"/>
      <c r="L62" s="3"/>
      <c r="M62" s="3"/>
      <c r="N62" s="14"/>
      <c r="O62" s="14"/>
      <c r="P62" s="3"/>
      <c r="Q62" s="3"/>
      <c r="R62" s="96"/>
      <c r="S62" s="96"/>
      <c r="T62" s="96"/>
      <c r="U62" s="96"/>
      <c r="V62" s="96"/>
      <c r="W62" s="96"/>
    </row>
    <row r="63" spans="2:23" ht="21" x14ac:dyDescent="0.35">
      <c r="B63" s="4"/>
      <c r="C63" s="3"/>
      <c r="D63" s="3"/>
      <c r="E63" s="3"/>
      <c r="F63" s="3"/>
      <c r="G63" s="3"/>
      <c r="H63" s="3"/>
      <c r="I63" s="3"/>
      <c r="J63" s="3"/>
      <c r="K63" s="3"/>
      <c r="L63" s="3"/>
      <c r="M63" s="3"/>
      <c r="N63" s="3"/>
      <c r="O63" s="3"/>
      <c r="P63" s="3"/>
      <c r="Q63" s="3"/>
      <c r="R63" s="96"/>
      <c r="S63" s="96"/>
      <c r="T63" s="96"/>
      <c r="U63" s="96"/>
      <c r="V63" s="96"/>
      <c r="W63" s="96"/>
    </row>
    <row r="64" spans="2:23" ht="21" x14ac:dyDescent="0.35">
      <c r="B64" s="4"/>
      <c r="C64" s="3"/>
      <c r="D64" s="3"/>
      <c r="E64" s="3"/>
      <c r="F64" s="3"/>
      <c r="G64" s="3"/>
      <c r="H64" s="3"/>
      <c r="I64" s="3"/>
      <c r="J64" s="3"/>
      <c r="K64" s="3"/>
      <c r="L64" s="3"/>
      <c r="M64" s="3"/>
      <c r="N64" s="3"/>
      <c r="O64" s="3"/>
      <c r="P64" s="3"/>
      <c r="Q64" s="3"/>
      <c r="R64" s="96"/>
      <c r="S64" s="96"/>
      <c r="T64" s="96"/>
      <c r="U64" s="96"/>
      <c r="V64" s="96"/>
      <c r="W64" s="96"/>
    </row>
    <row r="65" spans="2:23" x14ac:dyDescent="0.25">
      <c r="B65" s="3"/>
      <c r="C65" s="3"/>
      <c r="D65" s="3"/>
      <c r="E65" s="3"/>
      <c r="F65" s="3"/>
      <c r="G65" s="3"/>
      <c r="H65" s="3"/>
      <c r="I65" s="3"/>
      <c r="J65" s="3"/>
      <c r="K65" s="3"/>
      <c r="L65" s="3"/>
      <c r="M65" s="3"/>
      <c r="N65" s="3"/>
      <c r="O65" s="3"/>
      <c r="P65" s="3"/>
      <c r="Q65" s="3"/>
      <c r="R65" s="96"/>
      <c r="S65" s="96"/>
      <c r="T65" s="96"/>
      <c r="U65" s="96"/>
      <c r="V65" s="96"/>
      <c r="W65" s="96"/>
    </row>
    <row r="66" spans="2:23" ht="18.75" x14ac:dyDescent="0.25">
      <c r="B66" s="94"/>
      <c r="C66" s="3"/>
      <c r="D66" s="3"/>
      <c r="E66" s="3"/>
      <c r="F66" s="3"/>
      <c r="G66" s="3"/>
      <c r="H66" s="3"/>
      <c r="I66" s="3"/>
      <c r="J66" s="3"/>
      <c r="K66" s="3"/>
      <c r="L66" s="3"/>
      <c r="M66" s="3"/>
      <c r="N66" s="3"/>
      <c r="O66" s="3"/>
      <c r="P66" s="3"/>
      <c r="Q66" s="3"/>
      <c r="R66" s="96"/>
      <c r="S66" s="96"/>
      <c r="T66" s="96"/>
      <c r="U66" s="96"/>
      <c r="V66" s="96"/>
      <c r="W66" s="96"/>
    </row>
    <row r="67" spans="2:23" ht="21" x14ac:dyDescent="0.35">
      <c r="B67" s="106"/>
      <c r="C67" s="3"/>
      <c r="D67" s="3"/>
      <c r="E67" s="35" t="s">
        <v>41</v>
      </c>
      <c r="F67" s="36">
        <v>0.7</v>
      </c>
      <c r="G67" s="37" t="s">
        <v>44</v>
      </c>
      <c r="H67" s="3"/>
      <c r="I67" s="97"/>
      <c r="J67" s="96"/>
      <c r="K67" s="96"/>
      <c r="L67" s="96"/>
      <c r="M67" s="96"/>
      <c r="N67" s="96"/>
      <c r="O67" s="96"/>
      <c r="P67" s="96"/>
      <c r="Q67" s="96"/>
      <c r="R67" s="96"/>
      <c r="S67" s="96"/>
      <c r="T67" s="96"/>
      <c r="U67" s="96"/>
      <c r="V67" s="96"/>
      <c r="W67" s="96"/>
    </row>
    <row r="68" spans="2:23" ht="15.75" x14ac:dyDescent="0.25">
      <c r="B68" s="102"/>
      <c r="C68" s="2"/>
      <c r="D68" s="14"/>
      <c r="E68" s="38" t="s">
        <v>13</v>
      </c>
      <c r="F68" s="30">
        <v>0.9</v>
      </c>
      <c r="G68" s="13" t="s">
        <v>45</v>
      </c>
      <c r="H68" s="3"/>
      <c r="I68" s="97"/>
      <c r="J68" s="96"/>
      <c r="K68" s="96"/>
      <c r="L68" s="96"/>
      <c r="M68" s="96"/>
      <c r="N68" s="96"/>
      <c r="O68" s="96"/>
      <c r="P68" s="96"/>
      <c r="Q68" s="96"/>
      <c r="R68" s="96"/>
      <c r="S68" s="96"/>
      <c r="T68" s="96"/>
      <c r="U68" s="96"/>
      <c r="V68" s="96"/>
      <c r="W68" s="96"/>
    </row>
    <row r="69" spans="2:23" ht="15.75" x14ac:dyDescent="0.25">
      <c r="B69" s="105"/>
      <c r="C69" s="2"/>
      <c r="D69" s="3"/>
      <c r="E69" s="38" t="s">
        <v>32</v>
      </c>
      <c r="F69" s="30">
        <v>1</v>
      </c>
      <c r="G69" s="13">
        <v>1</v>
      </c>
      <c r="H69" s="3"/>
      <c r="I69" s="97"/>
      <c r="J69" s="96"/>
      <c r="K69" s="96"/>
      <c r="L69" s="96"/>
      <c r="M69" s="96"/>
      <c r="N69" s="96"/>
      <c r="O69" s="96"/>
      <c r="P69" s="96"/>
      <c r="Q69" s="96"/>
      <c r="R69" s="96"/>
      <c r="S69" s="96"/>
      <c r="T69" s="96"/>
      <c r="U69" s="96"/>
      <c r="V69" s="96"/>
      <c r="W69" s="96"/>
    </row>
    <row r="70" spans="2:23" ht="15.75" x14ac:dyDescent="0.25">
      <c r="B70" s="105"/>
      <c r="C70" s="58"/>
      <c r="D70" s="3"/>
      <c r="E70" s="38" t="s">
        <v>33</v>
      </c>
      <c r="F70" s="30">
        <v>2.2000000000000002</v>
      </c>
      <c r="G70" s="13" t="s">
        <v>46</v>
      </c>
      <c r="H70" s="30"/>
      <c r="I70" s="97"/>
      <c r="J70" s="97"/>
      <c r="K70" s="97"/>
      <c r="L70" s="97"/>
      <c r="M70" s="97"/>
      <c r="N70" s="97"/>
      <c r="O70" s="96"/>
      <c r="P70" s="96"/>
      <c r="Q70" s="96"/>
      <c r="R70" s="96"/>
      <c r="S70" s="96"/>
      <c r="T70" s="96"/>
      <c r="U70" s="96"/>
      <c r="V70" s="96"/>
      <c r="W70" s="96"/>
    </row>
    <row r="71" spans="2:23" ht="15.75" x14ac:dyDescent="0.25">
      <c r="B71" s="108"/>
      <c r="C71" s="58"/>
      <c r="D71" s="3"/>
      <c r="E71" s="39" t="s">
        <v>34</v>
      </c>
      <c r="F71" s="40">
        <v>3.5</v>
      </c>
      <c r="G71" s="17" t="s">
        <v>47</v>
      </c>
      <c r="H71" s="30"/>
      <c r="I71" s="96"/>
      <c r="J71" s="97"/>
      <c r="K71" s="97"/>
      <c r="L71" s="97"/>
      <c r="M71" s="97"/>
      <c r="N71" s="97"/>
      <c r="O71" s="96"/>
      <c r="P71" s="96"/>
      <c r="Q71" s="96"/>
      <c r="R71" s="96"/>
      <c r="S71" s="96"/>
      <c r="T71" s="96"/>
      <c r="U71" s="96"/>
      <c r="V71" s="96"/>
      <c r="W71" s="96"/>
    </row>
    <row r="72" spans="2:23" ht="15.75" x14ac:dyDescent="0.25">
      <c r="B72" s="108"/>
      <c r="C72" s="59"/>
      <c r="D72" s="3"/>
      <c r="E72" s="3"/>
      <c r="F72" s="30"/>
      <c r="G72" s="30"/>
      <c r="H72" s="30"/>
      <c r="I72" s="96"/>
      <c r="J72" s="97"/>
      <c r="K72" s="97"/>
      <c r="L72" s="97"/>
      <c r="M72" s="97"/>
      <c r="N72" s="97"/>
      <c r="O72" s="96"/>
      <c r="P72" s="96"/>
      <c r="Q72" s="96"/>
      <c r="R72" s="96"/>
      <c r="S72" s="96"/>
      <c r="T72" s="96"/>
      <c r="U72" s="96"/>
      <c r="V72" s="96"/>
      <c r="W72" s="96"/>
    </row>
    <row r="73" spans="2:23" ht="15.75" x14ac:dyDescent="0.25">
      <c r="B73" s="108"/>
      <c r="C73" s="3"/>
      <c r="D73" s="25" t="s">
        <v>52</v>
      </c>
      <c r="E73" s="26">
        <f>'Payback PIR'!G31</f>
        <v>1700</v>
      </c>
      <c r="F73" s="26"/>
      <c r="G73" s="27" t="s">
        <v>1</v>
      </c>
      <c r="H73" s="3"/>
      <c r="I73" s="96"/>
      <c r="J73" s="96"/>
      <c r="K73" s="96"/>
      <c r="L73" s="96"/>
      <c r="M73" s="96"/>
      <c r="N73" s="96"/>
      <c r="O73" s="96"/>
      <c r="P73" s="96"/>
      <c r="Q73" s="96"/>
      <c r="R73" s="96"/>
      <c r="S73" s="96"/>
      <c r="T73" s="96"/>
      <c r="U73" s="96"/>
      <c r="V73" s="96"/>
      <c r="W73" s="96"/>
    </row>
    <row r="74" spans="2:23" x14ac:dyDescent="0.25">
      <c r="B74" s="96"/>
      <c r="C74" s="3"/>
      <c r="D74" s="28" t="s">
        <v>4</v>
      </c>
      <c r="E74" s="29">
        <v>0.4</v>
      </c>
      <c r="F74" s="30">
        <f>E74*E73</f>
        <v>680</v>
      </c>
      <c r="G74" s="31">
        <f>E73/F77*F74</f>
        <v>850</v>
      </c>
      <c r="H74" s="3"/>
      <c r="I74" s="96"/>
      <c r="J74" s="96"/>
      <c r="K74" s="96"/>
      <c r="L74" s="96"/>
      <c r="M74" s="96"/>
      <c r="N74" s="96"/>
      <c r="O74" s="96"/>
      <c r="P74" s="96"/>
      <c r="Q74" s="96"/>
      <c r="R74" s="96"/>
      <c r="S74" s="96"/>
      <c r="T74" s="96"/>
      <c r="U74" s="96"/>
      <c r="V74" s="96"/>
      <c r="W74" s="96"/>
    </row>
    <row r="75" spans="2:23" x14ac:dyDescent="0.25">
      <c r="B75" s="96"/>
      <c r="C75" s="3"/>
      <c r="D75" s="28" t="s">
        <v>3</v>
      </c>
      <c r="E75" s="29">
        <v>0.25</v>
      </c>
      <c r="F75" s="30">
        <f>E75*E73</f>
        <v>425</v>
      </c>
      <c r="G75" s="31">
        <f>E73/F77*F75</f>
        <v>531.25</v>
      </c>
      <c r="H75" s="3"/>
      <c r="I75" s="96"/>
      <c r="J75" s="96"/>
      <c r="K75" s="96"/>
      <c r="L75" s="96"/>
      <c r="M75" s="96"/>
      <c r="N75" s="96"/>
      <c r="O75" s="96"/>
      <c r="P75" s="96"/>
      <c r="Q75" s="96"/>
      <c r="R75" s="96"/>
      <c r="S75" s="96"/>
      <c r="T75" s="96"/>
      <c r="U75" s="96"/>
      <c r="V75" s="96"/>
      <c r="W75" s="96"/>
    </row>
    <row r="76" spans="2:23" ht="21" x14ac:dyDescent="0.35">
      <c r="B76" s="106"/>
      <c r="C76" s="3"/>
      <c r="D76" s="28" t="s">
        <v>5</v>
      </c>
      <c r="E76" s="29">
        <v>0.15</v>
      </c>
      <c r="F76" s="30">
        <f>E76*E73</f>
        <v>255</v>
      </c>
      <c r="G76" s="31">
        <f>E73/F77*F76</f>
        <v>318.75</v>
      </c>
      <c r="H76" s="3"/>
      <c r="I76" s="96"/>
      <c r="J76" s="96"/>
      <c r="K76" s="96"/>
      <c r="L76" s="96"/>
      <c r="M76" s="96"/>
      <c r="N76" s="96"/>
      <c r="O76" s="96"/>
      <c r="P76" s="96"/>
      <c r="Q76" s="96"/>
      <c r="R76" s="96"/>
      <c r="S76" s="96"/>
      <c r="T76" s="96"/>
      <c r="U76" s="96"/>
      <c r="V76" s="96"/>
      <c r="W76" s="96"/>
    </row>
    <row r="77" spans="2:23" ht="21" x14ac:dyDescent="0.35">
      <c r="B77" s="106"/>
      <c r="C77" s="3"/>
      <c r="D77" s="32"/>
      <c r="E77" s="33"/>
      <c r="F77" s="33">
        <f>SUM(F74:F76)</f>
        <v>1360</v>
      </c>
      <c r="G77" s="34"/>
      <c r="H77" s="3"/>
      <c r="I77" s="96"/>
      <c r="J77" s="96"/>
      <c r="K77" s="96"/>
      <c r="L77" s="96"/>
      <c r="M77" s="96"/>
      <c r="N77" s="96"/>
      <c r="O77" s="96"/>
      <c r="P77" s="96"/>
      <c r="Q77" s="96"/>
      <c r="R77" s="96"/>
      <c r="S77" s="96"/>
      <c r="T77" s="96"/>
      <c r="U77" s="96"/>
      <c r="V77" s="96"/>
      <c r="W77" s="96"/>
    </row>
    <row r="78" spans="2:23" ht="15.75" x14ac:dyDescent="0.25">
      <c r="B78" s="96"/>
      <c r="C78" s="96"/>
      <c r="D78" s="97"/>
      <c r="E78" s="96"/>
      <c r="F78" s="103"/>
      <c r="G78" s="109"/>
      <c r="H78" s="96"/>
      <c r="I78" s="96"/>
      <c r="J78" s="96"/>
      <c r="K78" s="96"/>
      <c r="L78" s="96"/>
      <c r="M78" s="96"/>
      <c r="N78" s="96"/>
      <c r="O78" s="96"/>
      <c r="P78" s="96"/>
      <c r="Q78" s="96"/>
      <c r="R78" s="96"/>
      <c r="S78" s="96"/>
      <c r="T78" s="96"/>
      <c r="U78" s="96"/>
      <c r="V78" s="96"/>
      <c r="W78" s="96"/>
    </row>
  </sheetData>
  <mergeCells count="3">
    <mergeCell ref="O3:W3"/>
    <mergeCell ref="G3:L3"/>
    <mergeCell ref="J60:L6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11.42578125"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Payback PIR</vt:lpstr>
      <vt:lpstr>Sheet2</vt:lpstr>
      <vt:lpstr>Tabelle2</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TAECL</dc:creator>
  <cp:lastModifiedBy>TAEC-1</cp:lastModifiedBy>
  <dcterms:created xsi:type="dcterms:W3CDTF">2015-10-28T00:12:12Z</dcterms:created>
  <dcterms:modified xsi:type="dcterms:W3CDTF">2019-07-02T22:36:26Z</dcterms:modified>
</cp:coreProperties>
</file>